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YE'2022\CONVERT\"/>
    </mc:Choice>
  </mc:AlternateContent>
  <xr:revisionPtr revIDLastSave="0" documentId="13_ncr:1_{03C60EBA-3CE3-48AE-9961-24FC8E262B98}" xr6:coauthVersionLast="47" xr6:coauthVersionMax="47" xr10:uidLastSave="{00000000-0000-0000-0000-000000000000}"/>
  <bookViews>
    <workbookView xWindow="-113" yWindow="-113" windowWidth="24267" windowHeight="13148" activeTab="3" xr2:uid="{00000000-000D-0000-FFFF-FFFF00000000}"/>
  </bookViews>
  <sheets>
    <sheet name="BS" sheetId="1" r:id="rId1"/>
    <sheet name="Pl" sheetId="24" r:id="rId2"/>
    <sheet name="CE" sheetId="25" r:id="rId3"/>
    <sheet name="CF" sheetId="26" r:id="rId4"/>
  </sheets>
  <definedNames>
    <definedName name="_xlnm.Print_Area" localSheetId="0">BS!$A$1:$G$60</definedName>
    <definedName name="_xlnm.Print_Area" localSheetId="2">CE!$A$1:$O$31</definedName>
    <definedName name="_xlnm.Print_Area" localSheetId="3">CF!$A$1:$F$82</definedName>
    <definedName name="_xlnm.Print_Area" localSheetId="1">Pl!$A$1:$G$69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26" l="1"/>
  <c r="D64" i="26"/>
  <c r="K23" i="25"/>
  <c r="M23" i="25" s="1"/>
  <c r="D7" i="26"/>
  <c r="K28" i="25"/>
  <c r="I28" i="25"/>
  <c r="M28" i="25"/>
  <c r="M25" i="25"/>
  <c r="O23" i="25" l="1"/>
  <c r="E47" i="24"/>
  <c r="E28" i="24"/>
  <c r="E18" i="24"/>
  <c r="E30" i="24" s="1"/>
  <c r="E32" i="24" s="1"/>
  <c r="E12" i="24"/>
  <c r="E9" i="24"/>
  <c r="O17" i="25" l="1"/>
  <c r="O16" i="25"/>
  <c r="M19" i="25"/>
  <c r="M20" i="25" s="1"/>
  <c r="K19" i="25"/>
  <c r="K20" i="25" s="1"/>
  <c r="I19" i="25"/>
  <c r="I20" i="25" s="1"/>
  <c r="G19" i="25"/>
  <c r="G20" i="25" s="1"/>
  <c r="E19" i="25"/>
  <c r="E20" i="25" s="1"/>
  <c r="E54" i="24" l="1"/>
  <c r="O22" i="25" l="1"/>
  <c r="G54" i="24"/>
  <c r="G47" i="24"/>
  <c r="G28" i="24"/>
  <c r="G12" i="24"/>
  <c r="G9" i="24"/>
  <c r="G18" i="24" l="1"/>
  <c r="G30" i="24" s="1"/>
  <c r="G32" i="24" s="1"/>
  <c r="E55" i="24"/>
  <c r="G55" i="24"/>
  <c r="E56" i="24" l="1"/>
  <c r="E57" i="24" s="1"/>
  <c r="G56" i="24"/>
  <c r="G57" i="24" s="1"/>
  <c r="K29" i="25" l="1"/>
  <c r="O25" i="25" l="1"/>
  <c r="F70" i="26"/>
  <c r="D70" i="26"/>
  <c r="F24" i="26"/>
  <c r="F39" i="26" s="1"/>
  <c r="O18" i="25"/>
  <c r="O19" i="25" s="1"/>
  <c r="O14" i="25"/>
  <c r="O13" i="25"/>
  <c r="O12" i="25"/>
  <c r="G20" i="1"/>
  <c r="E20" i="1"/>
  <c r="G28" i="25"/>
  <c r="K30" i="25"/>
  <c r="E28" i="25"/>
  <c r="G52" i="1"/>
  <c r="E52" i="1"/>
  <c r="G42" i="1"/>
  <c r="E42" i="1"/>
  <c r="O20" i="25" l="1"/>
  <c r="G53" i="1"/>
  <c r="F71" i="26"/>
  <c r="F73" i="26" s="1"/>
  <c r="F74" i="26" s="1"/>
  <c r="G29" i="25"/>
  <c r="G30" i="25" s="1"/>
  <c r="E29" i="25"/>
  <c r="E30" i="25" s="1"/>
  <c r="E53" i="1"/>
  <c r="E54" i="1" s="1"/>
  <c r="M29" i="25" l="1"/>
  <c r="M30" i="25" s="1"/>
  <c r="D24" i="26"/>
  <c r="D39" i="26" s="1"/>
  <c r="D71" i="26" s="1"/>
  <c r="D73" i="26" s="1"/>
  <c r="D74" i="26" s="1"/>
  <c r="G54" i="1"/>
  <c r="O27" i="25"/>
  <c r="I29" i="25"/>
  <c r="O26" i="25" l="1"/>
  <c r="O28" i="25" s="1"/>
  <c r="I30" i="25"/>
  <c r="O29" i="25" l="1"/>
  <c r="O30" i="25" s="1"/>
</calcChain>
</file>

<file path=xl/sharedStrings.xml><?xml version="1.0" encoding="utf-8"?>
<sst xmlns="http://schemas.openxmlformats.org/spreadsheetml/2006/main" count="233" uniqueCount="189">
  <si>
    <t>Note</t>
  </si>
  <si>
    <t>The accompanying notes are an integral part of the financial statements.</t>
  </si>
  <si>
    <t>Issued and</t>
  </si>
  <si>
    <t>Total</t>
  </si>
  <si>
    <t>paid-up share</t>
  </si>
  <si>
    <t>Appropriated -</t>
  </si>
  <si>
    <t>capital</t>
  </si>
  <si>
    <t>Unappropriated</t>
  </si>
  <si>
    <t>Directors</t>
  </si>
  <si>
    <t xml:space="preserve">   Interbank and money market items</t>
  </si>
  <si>
    <t xml:space="preserve">   Deposits</t>
  </si>
  <si>
    <t>Cash flows from operating activities</t>
  </si>
  <si>
    <t xml:space="preserve">   Other assets</t>
  </si>
  <si>
    <t>Increase (decrease) in operating liabilities</t>
  </si>
  <si>
    <t xml:space="preserve">   Other liabilities</t>
  </si>
  <si>
    <t>Supplemental cash flows information</t>
  </si>
  <si>
    <t>Cash flows from investing activities</t>
  </si>
  <si>
    <t>Premises and equipment expenses</t>
  </si>
  <si>
    <t>Directors' remuneration</t>
  </si>
  <si>
    <t>Other expenses</t>
  </si>
  <si>
    <t>Interest expenses</t>
  </si>
  <si>
    <t>Assets</t>
  </si>
  <si>
    <t xml:space="preserve">Cash </t>
  </si>
  <si>
    <t>Interbank and money market items - net</t>
  </si>
  <si>
    <t>Investments - net</t>
  </si>
  <si>
    <t>Intangible assets - net</t>
  </si>
  <si>
    <t>Other assets - net</t>
  </si>
  <si>
    <t>Total assets</t>
  </si>
  <si>
    <t>Retained earnings</t>
  </si>
  <si>
    <t xml:space="preserve">      Depreciation and amortisation</t>
  </si>
  <si>
    <t xml:space="preserve">   Liabilities payable on demand</t>
  </si>
  <si>
    <t>(Unit: Thousand Baht)</t>
  </si>
  <si>
    <t>Net interest income</t>
  </si>
  <si>
    <t xml:space="preserve">Fees and service expenses </t>
  </si>
  <si>
    <t>Other operating expenses</t>
  </si>
  <si>
    <t>Total other operating expenses</t>
  </si>
  <si>
    <t xml:space="preserve">      Net interest income</t>
  </si>
  <si>
    <t xml:space="preserve">      Cash received on interest income</t>
  </si>
  <si>
    <t xml:space="preserve">      Cash paid on interest expenses</t>
  </si>
  <si>
    <t>Cash and cash equivalents as at 1 January</t>
  </si>
  <si>
    <t>Interest income</t>
  </si>
  <si>
    <t>Fees and service income</t>
  </si>
  <si>
    <t>Other operating income</t>
  </si>
  <si>
    <t>Total operating income</t>
  </si>
  <si>
    <t>Net fees and service income</t>
  </si>
  <si>
    <t>Amortisation on intangible assets</t>
  </si>
  <si>
    <t xml:space="preserve">   Loans to customers</t>
  </si>
  <si>
    <t>Dividend income</t>
  </si>
  <si>
    <t>Accrued interest receivables on investments</t>
  </si>
  <si>
    <t>Profit or loss:</t>
  </si>
  <si>
    <t>Deposits</t>
  </si>
  <si>
    <t>Interbank and money market items</t>
  </si>
  <si>
    <t>Interest payables</t>
  </si>
  <si>
    <t>Accrued expenses</t>
  </si>
  <si>
    <t>Other liabilities</t>
  </si>
  <si>
    <t>Total liabilities</t>
  </si>
  <si>
    <t>Share capital</t>
  </si>
  <si>
    <t xml:space="preserve">      2,000,000,000 ordinary shares of Baht 10 each</t>
  </si>
  <si>
    <t xml:space="preserve">   Unappropriated</t>
  </si>
  <si>
    <t xml:space="preserve"> </t>
  </si>
  <si>
    <t>(Unit: Thousand Baht except earnings per share expressed in Baht)</t>
  </si>
  <si>
    <t xml:space="preserve">   Properties foreclosed </t>
  </si>
  <si>
    <t xml:space="preserve">      Dividend income</t>
  </si>
  <si>
    <t>Tax payable</t>
  </si>
  <si>
    <t>Premises and equipment - net</t>
  </si>
  <si>
    <t>Statements of financial position</t>
  </si>
  <si>
    <t>Statements of financial position (continued)</t>
  </si>
  <si>
    <t>Statements of comprehensive income</t>
  </si>
  <si>
    <t>Statements of comprehensive income (continued)</t>
  </si>
  <si>
    <t>Statements of cash flows</t>
  </si>
  <si>
    <t>Statements of cash flows (continued)</t>
  </si>
  <si>
    <t>Gains on investments</t>
  </si>
  <si>
    <t>Deferred tax assets</t>
  </si>
  <si>
    <t>Debts issued and borrowings - net</t>
  </si>
  <si>
    <t xml:space="preserve">   to net cash provided by (paid from) operating activities</t>
  </si>
  <si>
    <t xml:space="preserve">   Short-term debts issued and borrowings</t>
  </si>
  <si>
    <t>Other comprehensive income (loss):</t>
  </si>
  <si>
    <t>Advertising and promotional expenses</t>
  </si>
  <si>
    <t>Revenue received in advance</t>
  </si>
  <si>
    <t xml:space="preserve">   Accrued expenses</t>
  </si>
  <si>
    <t>Derivative assets</t>
  </si>
  <si>
    <t>Properties foreclosed - net</t>
  </si>
  <si>
    <t>Cash flows from financing activities</t>
  </si>
  <si>
    <t>Land and Houses Bank Public Company Limited</t>
  </si>
  <si>
    <t>Earnings per share:</t>
  </si>
  <si>
    <t>Loans to customers and accrued interest receivables - net</t>
  </si>
  <si>
    <t>Taxes and duties</t>
  </si>
  <si>
    <t xml:space="preserve">Basic earnings per share </t>
  </si>
  <si>
    <t>Derivative liabilities</t>
  </si>
  <si>
    <t xml:space="preserve">   through other comprehensive income</t>
  </si>
  <si>
    <t>Total items that will not be reclassified subsequently to profit or loss</t>
  </si>
  <si>
    <t>Lease liabilities - net</t>
  </si>
  <si>
    <t>Items that will be reclassified subsequently to profit or loss:</t>
  </si>
  <si>
    <t>Items that will not be reclassified subsequently to profit or loss:</t>
  </si>
  <si>
    <t>Employee's expenses</t>
  </si>
  <si>
    <t>comprehensive income</t>
  </si>
  <si>
    <t>Right-of-use assets - net</t>
  </si>
  <si>
    <t xml:space="preserve">Provisions </t>
  </si>
  <si>
    <t>Share premium</t>
  </si>
  <si>
    <t xml:space="preserve">   Appropriated - statutory reserve</t>
  </si>
  <si>
    <t>Supporting services expenses</t>
  </si>
  <si>
    <t xml:space="preserve">Profit from operating before income tax </t>
  </si>
  <si>
    <t xml:space="preserve">Income tax </t>
  </si>
  <si>
    <t xml:space="preserve">   for items that will be reclassified subsequently to profit or loss</t>
  </si>
  <si>
    <t>Total items that will be reclassified subsequently to profit or loss</t>
  </si>
  <si>
    <t xml:space="preserve">   for items that will not be reclassified subsequently to profit or loss</t>
  </si>
  <si>
    <t xml:space="preserve">at fair value through other </t>
  </si>
  <si>
    <t>statutory reserve</t>
  </si>
  <si>
    <t>Dividend paid</t>
  </si>
  <si>
    <t xml:space="preserve">Profit before income tax </t>
  </si>
  <si>
    <t xml:space="preserve">Adjustments to reconcile profit before income tax   </t>
  </si>
  <si>
    <t xml:space="preserve">      Cash paid on income tax</t>
  </si>
  <si>
    <t xml:space="preserve">   Provisions</t>
  </si>
  <si>
    <t>Non-cash items:</t>
  </si>
  <si>
    <t xml:space="preserve">   Purchase of assets on credit</t>
  </si>
  <si>
    <t>Proceeds from disposal of equipment</t>
  </si>
  <si>
    <t>Cash paid for purchase of leasehold improvements and equipment</t>
  </si>
  <si>
    <t>Cash paid for purchase of intangible assets</t>
  </si>
  <si>
    <t>Liabilities payable on demand</t>
  </si>
  <si>
    <t xml:space="preserve">   Right-of-use assets</t>
  </si>
  <si>
    <t xml:space="preserve"> on investments measured</t>
  </si>
  <si>
    <t xml:space="preserve">   through profit or loss</t>
  </si>
  <si>
    <t xml:space="preserve">   through other comprehensive income  </t>
  </si>
  <si>
    <t xml:space="preserve">      Expected credit losses</t>
  </si>
  <si>
    <t>Expected credit losses</t>
  </si>
  <si>
    <t xml:space="preserve">   Registered, issued and paid-up </t>
  </si>
  <si>
    <t xml:space="preserve">      Gains on sales of investments</t>
  </si>
  <si>
    <t>Cash paid for lease liabilities</t>
  </si>
  <si>
    <t>Profit from operation before changes in operating assets and liabilities</t>
  </si>
  <si>
    <t>Liabilities and shareholders' equity</t>
  </si>
  <si>
    <t>Shareholders' equity</t>
  </si>
  <si>
    <t>Other components of shareholders' equity</t>
  </si>
  <si>
    <t>Total shareholders' equity</t>
  </si>
  <si>
    <t>Total liabilities and shareholders' equity</t>
  </si>
  <si>
    <t>Statements of changes in shareholders' equity</t>
  </si>
  <si>
    <t>Income tax relating to components of other comprehensive income (loss)</t>
  </si>
  <si>
    <t xml:space="preserve">Investments in equity instruments derecognised </t>
  </si>
  <si>
    <t xml:space="preserve">Proceeds from sale of investments in debt instruments measured at fair value </t>
  </si>
  <si>
    <t xml:space="preserve">Invested in investments in debt instruments measured at fair value </t>
  </si>
  <si>
    <t xml:space="preserve">Invested in investments in equity instruments designated at fair value </t>
  </si>
  <si>
    <t>Balance as at 1 January 2021</t>
  </si>
  <si>
    <t xml:space="preserve">      Provisions for properties foreclosed</t>
  </si>
  <si>
    <t>Cash paid on long-term debts issued and borrowings</t>
  </si>
  <si>
    <t>Other components of</t>
  </si>
  <si>
    <t xml:space="preserve">shareholders' equity </t>
  </si>
  <si>
    <t xml:space="preserve">   Revenue received in advance</t>
  </si>
  <si>
    <t xml:space="preserve">   at fair value through other comprehensive income</t>
  </si>
  <si>
    <t xml:space="preserve">Proceeds from sale/capital return of investments in equity instruments designated </t>
  </si>
  <si>
    <t>Cash received on long-term debts issued and borrowings</t>
  </si>
  <si>
    <t xml:space="preserve">      Provisions for employee benefits</t>
  </si>
  <si>
    <t xml:space="preserve">      Provisions for litigation</t>
  </si>
  <si>
    <t>(Increase) decrease in operating assets</t>
  </si>
  <si>
    <t>Appropriated to statutory reserve</t>
  </si>
  <si>
    <t>Cash received on interest on investments</t>
  </si>
  <si>
    <t>Cash received on dividend on investments</t>
  </si>
  <si>
    <t>Balance as at 1 January 2022</t>
  </si>
  <si>
    <t xml:space="preserve">   Increase in other receivables from loan repayment</t>
  </si>
  <si>
    <t xml:space="preserve">      Gains on disposal/write-off of leasehold improvements and equipment</t>
  </si>
  <si>
    <t xml:space="preserve">      (Gains) losses on lease modification</t>
  </si>
  <si>
    <t>As at 31 December 2022 and 2021</t>
  </si>
  <si>
    <t>2022</t>
  </si>
  <si>
    <t>2021</t>
  </si>
  <si>
    <t>For the years ended 31 December 2022 and 2021</t>
  </si>
  <si>
    <t xml:space="preserve">   during the year</t>
  </si>
  <si>
    <t>Other comprehensive loss for the year</t>
  </si>
  <si>
    <t>Total comprehensive income (loss) for the year</t>
  </si>
  <si>
    <t>Balance as at 31 December 2021</t>
  </si>
  <si>
    <t>Other comprehensive income (loss) for the year</t>
  </si>
  <si>
    <t>Net profit for the years</t>
  </si>
  <si>
    <t>Total comprehensive income (loss) for the years</t>
  </si>
  <si>
    <t xml:space="preserve">   Profit for the years (Baht per share)</t>
  </si>
  <si>
    <t>Balance as at 31 December 2022</t>
  </si>
  <si>
    <t>Cash and cash equivalents as at 31 December</t>
  </si>
  <si>
    <t>Actuarial gains (losses) on defined benefit plans</t>
  </si>
  <si>
    <t>Net profit for the year</t>
  </si>
  <si>
    <t>- Revaluation surplus (deficit)</t>
  </si>
  <si>
    <t>Net cash provided by (used in) investing activities</t>
  </si>
  <si>
    <t>Losses on financial instruments measured at fair value</t>
  </si>
  <si>
    <t>Losses on investments in equity instruments designated at fair value</t>
  </si>
  <si>
    <t>Losses on investments in debt instruments measured at fair value</t>
  </si>
  <si>
    <t>Other comprehensive loss for the years</t>
  </si>
  <si>
    <t>Invested in investments in debt instruments measured at amortised cost</t>
  </si>
  <si>
    <t>Proceeds from sale of investments in debt instruments measured</t>
  </si>
  <si>
    <t xml:space="preserve">   at amortised cost </t>
  </si>
  <si>
    <t xml:space="preserve">      Gains on financial instruments measured at fair value through profit or loss</t>
  </si>
  <si>
    <t>Net cash provided by operating activities</t>
  </si>
  <si>
    <t>Net cash used in financing activities</t>
  </si>
  <si>
    <t>Net decrease in cash and cash equivalents</t>
  </si>
  <si>
    <t>Receivables on disposals of properties foreclosed through auctions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</si>
</sst>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(* #,##0_);_(* \(#,##0\);_(* &quot;-&quot;_);_(@_)"/>
    <numFmt numFmtId="164" formatCode="_(* #,##0_);_(* \(#,##0\);_(* &quot;-&quot;??_);_(@_)"/>
    <numFmt numFmtId="165" formatCode="_(* #,##0_);_(* \(#,##0\);_(* &quot;-     &quot;??_);_(@_)"/>
    <numFmt numFmtId="166" formatCode="0.0%"/>
    <numFmt numFmtId="167" formatCode="0.0"/>
    <numFmt numFmtId="168" formatCode="_(* #,##0.00_);_(* \(#,##0.00\);_(* &quot;-&quot;_);_(@_)"/>
    <numFmt numFmtId="169" formatCode="#,##0.000;\-#,##0.000"/>
  </numFmts>
  <fonts count="13" x14ac:knownFonts="1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1"/>
      <name val="Arial"/>
      <family val="2"/>
    </font>
    <font>
      <sz val="11"/>
      <color rgb="FFFF0000"/>
      <name val="Arial"/>
      <family val="2"/>
    </font>
    <font>
      <sz val="11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71">
    <xf numFmtId="0" fontId="0" fillId="0" borderId="0" xfId="0"/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5" xfId="1" applyNumberFormat="1" applyFont="1" applyFill="1" applyBorder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6" xfId="1" applyNumberFormat="1" applyFont="1" applyFill="1" applyBorder="1" applyAlignment="1">
      <alignment horizontal="right"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vertical="center"/>
    </xf>
    <xf numFmtId="41" fontId="8" fillId="0" borderId="3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horizontal="right" vertical="center"/>
    </xf>
    <xf numFmtId="168" fontId="8" fillId="0" borderId="0" xfId="1" applyNumberFormat="1" applyFont="1" applyFill="1" applyBorder="1" applyAlignment="1">
      <alignment vertical="center"/>
    </xf>
    <xf numFmtId="41" fontId="8" fillId="0" borderId="4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vertical="center"/>
    </xf>
    <xf numFmtId="41" fontId="11" fillId="0" borderId="0" xfId="1" applyNumberFormat="1" applyFont="1" applyFill="1" applyBorder="1" applyAlignment="1">
      <alignment horizontal="center" vertical="center"/>
    </xf>
    <xf numFmtId="41" fontId="8" fillId="0" borderId="3" xfId="1" applyNumberFormat="1" applyFont="1" applyFill="1" applyBorder="1" applyAlignment="1">
      <alignment horizontal="center" vertical="center"/>
    </xf>
    <xf numFmtId="41" fontId="8" fillId="0" borderId="8" xfId="1" applyNumberFormat="1" applyFont="1" applyFill="1" applyBorder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168" fontId="11" fillId="0" borderId="0" xfId="1" applyNumberFormat="1" applyFont="1" applyFill="1" applyBorder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168" fontId="8" fillId="0" borderId="0" xfId="1" applyNumberFormat="1" applyFont="1" applyFill="1" applyAlignment="1">
      <alignment vertical="center"/>
    </xf>
    <xf numFmtId="168" fontId="8" fillId="0" borderId="7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37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horizontal="right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3" xfId="0" quotePrefix="1" applyFont="1" applyFill="1" applyBorder="1" applyAlignment="1">
      <alignment horizontal="center" vertical="center"/>
    </xf>
    <xf numFmtId="38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1" fontId="8" fillId="0" borderId="0" xfId="0" applyNumberFormat="1" applyFont="1" applyFill="1" applyAlignment="1">
      <alignment vertical="center"/>
    </xf>
    <xf numFmtId="1" fontId="9" fillId="0" borderId="0" xfId="0" applyNumberFormat="1" applyFont="1" applyFill="1" applyAlignment="1">
      <alignment horizontal="center" vertical="center"/>
    </xf>
    <xf numFmtId="167" fontId="9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165" fontId="8" fillId="0" borderId="0" xfId="0" applyNumberFormat="1" applyFont="1" applyFill="1" applyAlignment="1">
      <alignment horizontal="right" vertical="center"/>
    </xf>
    <xf numFmtId="37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38" fontId="8" fillId="0" borderId="0" xfId="0" applyNumberFormat="1" applyFont="1" applyFill="1" applyAlignment="1">
      <alignment horizontal="left" vertical="center"/>
    </xf>
    <xf numFmtId="38" fontId="8" fillId="0" borderId="0" xfId="0" quotePrefix="1" applyNumberFormat="1" applyFont="1" applyFill="1" applyAlignment="1">
      <alignment horizontal="left" vertical="center"/>
    </xf>
    <xf numFmtId="0" fontId="8" fillId="0" borderId="9" xfId="0" applyFont="1" applyFill="1" applyBorder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164" fontId="8" fillId="0" borderId="0" xfId="0" applyNumberFormat="1" applyFont="1" applyFill="1" applyAlignment="1">
      <alignment vertical="center"/>
    </xf>
    <xf numFmtId="41" fontId="8" fillId="0" borderId="0" xfId="0" applyNumberFormat="1" applyFont="1" applyFill="1" applyAlignment="1">
      <alignment horizontal="center" vertical="center"/>
    </xf>
    <xf numFmtId="41" fontId="8" fillId="0" borderId="0" xfId="0" applyNumberFormat="1" applyFont="1" applyFill="1" applyAlignment="1">
      <alignment horizontal="right" vertical="center"/>
    </xf>
    <xf numFmtId="41" fontId="8" fillId="0" borderId="3" xfId="0" applyNumberFormat="1" applyFont="1" applyFill="1" applyBorder="1" applyAlignment="1">
      <alignment horizontal="right" vertical="center"/>
    </xf>
    <xf numFmtId="38" fontId="7" fillId="0" borderId="0" xfId="0" applyNumberFormat="1" applyFont="1" applyFill="1" applyAlignment="1">
      <alignment vertical="center"/>
    </xf>
    <xf numFmtId="41" fontId="8" fillId="0" borderId="8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37" fontId="8" fillId="0" borderId="3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41" fontId="8" fillId="0" borderId="8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Alignment="1">
      <alignment horizontal="right" vertical="center"/>
    </xf>
    <xf numFmtId="37" fontId="8" fillId="0" borderId="0" xfId="0" quotePrefix="1" applyNumberFormat="1" applyFont="1" applyFill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1" fontId="8" fillId="0" borderId="0" xfId="0" applyNumberFormat="1" applyFont="1" applyFill="1" applyAlignment="1">
      <alignment vertical="center"/>
    </xf>
    <xf numFmtId="41" fontId="8" fillId="0" borderId="0" xfId="1" applyNumberFormat="1" applyFont="1" applyFill="1" applyAlignment="1">
      <alignment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1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Percent [2]" xfId="9" xr:uid="{00000000-0005-0000-0000-000009000000}"/>
    <cellStyle name="Quantity" xfId="10" xr:uid="{00000000-0005-0000-0000-00000A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61"/>
  <sheetViews>
    <sheetView showGridLines="0" view="pageBreakPreview" zoomScale="40" zoomScaleNormal="100" zoomScaleSheetLayoutView="40" workbookViewId="0">
      <selection activeCell="J21" sqref="J21"/>
    </sheetView>
  </sheetViews>
  <sheetFormatPr defaultColWidth="10.77734375" defaultRowHeight="23.95" customHeight="1" x14ac:dyDescent="0.2"/>
  <cols>
    <col min="1" max="1" width="59.77734375" style="31" customWidth="1"/>
    <col min="2" max="2" width="1.5546875" style="31" customWidth="1"/>
    <col min="3" max="3" width="7.21875" style="31" bestFit="1" customWidth="1"/>
    <col min="4" max="4" width="1.21875" style="31" customWidth="1"/>
    <col min="5" max="5" width="20.21875" style="43" customWidth="1"/>
    <col min="6" max="6" width="1.21875" style="31" customWidth="1"/>
    <col min="7" max="7" width="20.21875" style="43" customWidth="1"/>
    <col min="8" max="8" width="0.77734375" style="31" customWidth="1"/>
    <col min="9" max="9" width="10.21875" style="31" customWidth="1"/>
    <col min="10" max="16384" width="10.77734375" style="31"/>
  </cols>
  <sheetData>
    <row r="1" spans="1:21" s="30" customFormat="1" ht="23.95" customHeight="1" x14ac:dyDescent="0.2">
      <c r="A1" s="26" t="s">
        <v>83</v>
      </c>
      <c r="B1" s="27"/>
      <c r="C1" s="28"/>
      <c r="D1" s="28"/>
      <c r="E1" s="29"/>
      <c r="F1" s="28"/>
      <c r="G1" s="29"/>
    </row>
    <row r="2" spans="1:21" s="30" customFormat="1" ht="23.95" customHeight="1" x14ac:dyDescent="0.2">
      <c r="A2" s="26" t="s">
        <v>65</v>
      </c>
      <c r="B2" s="28"/>
      <c r="C2" s="28"/>
      <c r="D2" s="28"/>
      <c r="E2" s="29"/>
      <c r="F2" s="28"/>
      <c r="G2" s="29"/>
    </row>
    <row r="3" spans="1:21" s="30" customFormat="1" ht="23.95" customHeight="1" x14ac:dyDescent="0.2">
      <c r="A3" s="26" t="s">
        <v>159</v>
      </c>
      <c r="B3" s="28"/>
      <c r="C3" s="28"/>
      <c r="D3" s="28"/>
      <c r="E3" s="29"/>
      <c r="F3" s="28"/>
      <c r="G3" s="29"/>
    </row>
    <row r="4" spans="1:21" ht="23.95" customHeight="1" x14ac:dyDescent="0.2">
      <c r="E4" s="32"/>
      <c r="G4" s="32" t="s">
        <v>31</v>
      </c>
    </row>
    <row r="5" spans="1:21" ht="23.95" customHeight="1" x14ac:dyDescent="0.2">
      <c r="C5" s="33" t="s">
        <v>0</v>
      </c>
      <c r="E5" s="34" t="s">
        <v>160</v>
      </c>
      <c r="G5" s="34" t="s">
        <v>161</v>
      </c>
    </row>
    <row r="6" spans="1:21" ht="23.95" customHeight="1" x14ac:dyDescent="0.2">
      <c r="A6" s="26" t="s">
        <v>21</v>
      </c>
      <c r="B6" s="35"/>
      <c r="E6" s="36"/>
      <c r="G6" s="36"/>
    </row>
    <row r="7" spans="1:21" ht="23.95" customHeight="1" x14ac:dyDescent="0.2">
      <c r="A7" s="31" t="s">
        <v>22</v>
      </c>
      <c r="B7" s="35"/>
      <c r="C7" s="37"/>
      <c r="D7" s="37"/>
      <c r="E7" s="3">
        <v>704935</v>
      </c>
      <c r="F7" s="22"/>
      <c r="G7" s="3">
        <v>717749</v>
      </c>
      <c r="K7" s="38"/>
      <c r="R7" s="38"/>
      <c r="S7" s="38"/>
      <c r="T7" s="38"/>
      <c r="U7" s="38"/>
    </row>
    <row r="8" spans="1:21" ht="23.95" customHeight="1" x14ac:dyDescent="0.2">
      <c r="A8" s="31" t="s">
        <v>23</v>
      </c>
      <c r="B8" s="35"/>
      <c r="C8" s="39">
        <v>7</v>
      </c>
      <c r="D8" s="37"/>
      <c r="E8" s="3">
        <v>35933706</v>
      </c>
      <c r="F8" s="22"/>
      <c r="G8" s="3">
        <v>35267727</v>
      </c>
      <c r="K8" s="38"/>
      <c r="R8" s="38"/>
      <c r="S8" s="38"/>
      <c r="T8" s="38"/>
      <c r="U8" s="38"/>
    </row>
    <row r="9" spans="1:21" ht="23.95" customHeight="1" x14ac:dyDescent="0.2">
      <c r="A9" s="31" t="s">
        <v>80</v>
      </c>
      <c r="B9" s="35"/>
      <c r="C9" s="39">
        <v>8</v>
      </c>
      <c r="D9" s="37"/>
      <c r="E9" s="3">
        <v>389925</v>
      </c>
      <c r="F9" s="22"/>
      <c r="G9" s="3">
        <v>163992</v>
      </c>
      <c r="K9" s="38"/>
      <c r="R9" s="38"/>
      <c r="S9" s="38"/>
      <c r="T9" s="38"/>
      <c r="U9" s="38"/>
    </row>
    <row r="10" spans="1:21" ht="23.95" customHeight="1" x14ac:dyDescent="0.2">
      <c r="A10" s="31" t="s">
        <v>24</v>
      </c>
      <c r="B10" s="35"/>
      <c r="C10" s="39">
        <v>9</v>
      </c>
      <c r="D10" s="37"/>
      <c r="E10" s="3">
        <v>44375845</v>
      </c>
      <c r="F10" s="22"/>
      <c r="G10" s="3">
        <v>41733747</v>
      </c>
      <c r="K10" s="38"/>
      <c r="R10" s="38"/>
      <c r="S10" s="38"/>
      <c r="T10" s="38"/>
      <c r="U10" s="38"/>
    </row>
    <row r="11" spans="1:21" ht="23.95" customHeight="1" x14ac:dyDescent="0.2">
      <c r="A11" s="31" t="s">
        <v>85</v>
      </c>
      <c r="C11" s="39">
        <v>10</v>
      </c>
      <c r="D11" s="37"/>
      <c r="E11" s="3">
        <v>210256423</v>
      </c>
      <c r="F11" s="12"/>
      <c r="G11" s="3">
        <v>170144008</v>
      </c>
      <c r="K11" s="38"/>
      <c r="R11" s="38"/>
      <c r="S11" s="38"/>
      <c r="T11" s="38"/>
      <c r="U11" s="38"/>
    </row>
    <row r="12" spans="1:21" ht="23.95" customHeight="1" x14ac:dyDescent="0.2">
      <c r="A12" s="31" t="s">
        <v>81</v>
      </c>
      <c r="C12" s="39">
        <v>12</v>
      </c>
      <c r="D12" s="37"/>
      <c r="E12" s="3">
        <v>786422</v>
      </c>
      <c r="F12" s="12"/>
      <c r="G12" s="3">
        <v>773350</v>
      </c>
      <c r="K12" s="38"/>
      <c r="R12" s="38"/>
      <c r="S12" s="38"/>
      <c r="T12" s="38"/>
      <c r="U12" s="38"/>
    </row>
    <row r="13" spans="1:21" ht="23.95" customHeight="1" x14ac:dyDescent="0.2">
      <c r="A13" s="31" t="s">
        <v>64</v>
      </c>
      <c r="B13" s="35"/>
      <c r="C13" s="39">
        <v>13</v>
      </c>
      <c r="D13" s="37"/>
      <c r="E13" s="3">
        <v>308711</v>
      </c>
      <c r="F13" s="12"/>
      <c r="G13" s="3">
        <v>282746</v>
      </c>
      <c r="K13" s="38"/>
      <c r="R13" s="38"/>
      <c r="S13" s="38"/>
      <c r="T13" s="38"/>
      <c r="U13" s="38"/>
    </row>
    <row r="14" spans="1:21" ht="23.95" customHeight="1" x14ac:dyDescent="0.2">
      <c r="A14" s="31" t="s">
        <v>96</v>
      </c>
      <c r="B14" s="35"/>
      <c r="C14" s="40">
        <v>21.1</v>
      </c>
      <c r="D14" s="37"/>
      <c r="E14" s="3">
        <v>497039</v>
      </c>
      <c r="F14" s="12"/>
      <c r="G14" s="3">
        <v>554034</v>
      </c>
      <c r="K14" s="38"/>
      <c r="R14" s="38"/>
      <c r="S14" s="38"/>
      <c r="T14" s="38"/>
      <c r="U14" s="38"/>
    </row>
    <row r="15" spans="1:21" ht="23.95" customHeight="1" x14ac:dyDescent="0.2">
      <c r="A15" s="31" t="s">
        <v>25</v>
      </c>
      <c r="B15" s="35"/>
      <c r="C15" s="39">
        <v>14</v>
      </c>
      <c r="D15" s="37"/>
      <c r="E15" s="3">
        <v>261766</v>
      </c>
      <c r="F15" s="12"/>
      <c r="G15" s="3">
        <v>274935</v>
      </c>
      <c r="K15" s="38"/>
      <c r="R15" s="38"/>
      <c r="S15" s="38"/>
      <c r="T15" s="38"/>
      <c r="U15" s="38"/>
    </row>
    <row r="16" spans="1:21" ht="23.95" customHeight="1" x14ac:dyDescent="0.2">
      <c r="A16" s="31" t="s">
        <v>72</v>
      </c>
      <c r="B16" s="35"/>
      <c r="C16" s="40">
        <v>15.1</v>
      </c>
      <c r="D16" s="37"/>
      <c r="E16" s="3">
        <v>1297534</v>
      </c>
      <c r="F16" s="12"/>
      <c r="G16" s="3">
        <v>1013320</v>
      </c>
      <c r="K16" s="38"/>
      <c r="R16" s="38"/>
      <c r="S16" s="38"/>
      <c r="T16" s="38"/>
      <c r="U16" s="38"/>
    </row>
    <row r="17" spans="1:21" ht="23.95" customHeight="1" x14ac:dyDescent="0.2">
      <c r="A17" s="31" t="s">
        <v>48</v>
      </c>
      <c r="B17" s="35"/>
      <c r="C17" s="39"/>
      <c r="D17" s="37"/>
      <c r="E17" s="2">
        <v>116802</v>
      </c>
      <c r="F17" s="12"/>
      <c r="G17" s="2">
        <v>144696</v>
      </c>
      <c r="K17" s="38"/>
      <c r="R17" s="38"/>
      <c r="S17" s="38"/>
      <c r="T17" s="38"/>
      <c r="U17" s="38"/>
    </row>
    <row r="18" spans="1:21" ht="23.95" customHeight="1" x14ac:dyDescent="0.2">
      <c r="A18" s="31" t="s">
        <v>188</v>
      </c>
      <c r="B18" s="35"/>
      <c r="C18" s="39"/>
      <c r="D18" s="37"/>
      <c r="E18" s="2">
        <v>430024</v>
      </c>
      <c r="F18" s="12"/>
      <c r="G18" s="2">
        <v>58288</v>
      </c>
      <c r="K18" s="38"/>
      <c r="R18" s="38"/>
      <c r="S18" s="38"/>
      <c r="T18" s="38"/>
      <c r="U18" s="38"/>
    </row>
    <row r="19" spans="1:21" ht="23.95" customHeight="1" x14ac:dyDescent="0.2">
      <c r="A19" s="31" t="s">
        <v>26</v>
      </c>
      <c r="B19" s="35"/>
      <c r="C19" s="39">
        <v>16</v>
      </c>
      <c r="D19" s="37"/>
      <c r="E19" s="2">
        <v>487017</v>
      </c>
      <c r="F19" s="12"/>
      <c r="G19" s="2">
        <v>350070</v>
      </c>
      <c r="K19" s="38"/>
      <c r="R19" s="38"/>
      <c r="S19" s="38"/>
      <c r="T19" s="38"/>
      <c r="U19" s="38"/>
    </row>
    <row r="20" spans="1:21" ht="23.95" customHeight="1" thickBot="1" x14ac:dyDescent="0.25">
      <c r="A20" s="26" t="s">
        <v>27</v>
      </c>
      <c r="B20" s="35"/>
      <c r="E20" s="6">
        <f>SUM(E7:E19)</f>
        <v>295846149</v>
      </c>
      <c r="F20" s="2"/>
      <c r="G20" s="6">
        <f>SUM(G7:G19)</f>
        <v>251478662</v>
      </c>
      <c r="K20" s="38"/>
      <c r="R20" s="38"/>
      <c r="S20" s="38"/>
      <c r="T20" s="38"/>
      <c r="U20" s="38"/>
    </row>
    <row r="21" spans="1:21" ht="23.95" customHeight="1" thickTop="1" x14ac:dyDescent="0.2">
      <c r="A21" s="35"/>
      <c r="B21" s="35"/>
      <c r="E21" s="41"/>
      <c r="F21" s="42"/>
      <c r="G21" s="41"/>
      <c r="K21" s="38"/>
      <c r="R21" s="38"/>
      <c r="S21" s="38"/>
      <c r="T21" s="38"/>
      <c r="U21" s="38"/>
    </row>
    <row r="22" spans="1:21" ht="23.95" customHeight="1" x14ac:dyDescent="0.2">
      <c r="A22" s="35" t="s">
        <v>1</v>
      </c>
      <c r="B22" s="35"/>
      <c r="K22" s="38"/>
      <c r="R22" s="38"/>
      <c r="S22" s="38"/>
      <c r="T22" s="38"/>
      <c r="U22" s="38"/>
    </row>
    <row r="23" spans="1:21" ht="23.95" customHeight="1" x14ac:dyDescent="0.2">
      <c r="A23" s="35"/>
      <c r="B23" s="35"/>
      <c r="K23" s="38"/>
      <c r="R23" s="38"/>
      <c r="S23" s="38"/>
      <c r="T23" s="38"/>
      <c r="U23" s="38"/>
    </row>
    <row r="24" spans="1:21" s="30" customFormat="1" ht="23.95" customHeight="1" x14ac:dyDescent="0.2">
      <c r="A24" s="26" t="s">
        <v>83</v>
      </c>
      <c r="B24" s="27"/>
      <c r="C24" s="28"/>
      <c r="D24" s="28"/>
      <c r="E24" s="29"/>
      <c r="F24" s="28"/>
      <c r="G24" s="29"/>
      <c r="K24" s="38"/>
      <c r="Q24" s="31"/>
      <c r="R24" s="38"/>
      <c r="S24" s="38"/>
      <c r="T24" s="38"/>
      <c r="U24" s="38"/>
    </row>
    <row r="25" spans="1:21" s="30" customFormat="1" ht="23.95" customHeight="1" x14ac:dyDescent="0.2">
      <c r="A25" s="26" t="s">
        <v>66</v>
      </c>
      <c r="B25" s="28"/>
      <c r="C25" s="28"/>
      <c r="D25" s="28"/>
      <c r="E25" s="29"/>
      <c r="F25" s="28"/>
      <c r="G25" s="29"/>
      <c r="K25" s="38"/>
      <c r="Q25" s="31"/>
      <c r="R25" s="38"/>
      <c r="S25" s="38"/>
      <c r="T25" s="38"/>
      <c r="U25" s="38"/>
    </row>
    <row r="26" spans="1:21" s="30" customFormat="1" ht="23.95" customHeight="1" x14ac:dyDescent="0.2">
      <c r="A26" s="26" t="s">
        <v>159</v>
      </c>
      <c r="B26" s="28"/>
      <c r="C26" s="28"/>
      <c r="D26" s="28"/>
      <c r="E26" s="29"/>
      <c r="F26" s="28"/>
      <c r="G26" s="29"/>
      <c r="K26" s="38"/>
      <c r="Q26" s="31"/>
      <c r="R26" s="38"/>
      <c r="S26" s="38"/>
      <c r="T26" s="38"/>
      <c r="U26" s="38"/>
    </row>
    <row r="27" spans="1:21" ht="23.95" customHeight="1" x14ac:dyDescent="0.2">
      <c r="E27" s="32"/>
      <c r="G27" s="32" t="s">
        <v>31</v>
      </c>
      <c r="K27" s="38"/>
      <c r="R27" s="38"/>
      <c r="S27" s="38"/>
      <c r="T27" s="38"/>
      <c r="U27" s="38"/>
    </row>
    <row r="28" spans="1:21" ht="23.95" customHeight="1" x14ac:dyDescent="0.2">
      <c r="C28" s="33" t="s">
        <v>0</v>
      </c>
      <c r="E28" s="34" t="s">
        <v>160</v>
      </c>
      <c r="G28" s="34" t="s">
        <v>161</v>
      </c>
      <c r="K28" s="38"/>
      <c r="R28" s="38"/>
      <c r="S28" s="38"/>
      <c r="T28" s="38"/>
      <c r="U28" s="38"/>
    </row>
    <row r="29" spans="1:21" ht="23.95" customHeight="1" x14ac:dyDescent="0.2">
      <c r="A29" s="26" t="s">
        <v>129</v>
      </c>
      <c r="B29" s="35"/>
      <c r="E29" s="36"/>
      <c r="F29" s="44"/>
      <c r="G29" s="36"/>
      <c r="K29" s="38"/>
      <c r="R29" s="38"/>
      <c r="S29" s="38"/>
      <c r="T29" s="38"/>
      <c r="U29" s="38"/>
    </row>
    <row r="30" spans="1:21" ht="23.95" customHeight="1" x14ac:dyDescent="0.2">
      <c r="A30" s="31" t="s">
        <v>50</v>
      </c>
      <c r="B30" s="35"/>
      <c r="C30" s="39">
        <v>18</v>
      </c>
      <c r="D30" s="37"/>
      <c r="E30" s="2">
        <v>231432038</v>
      </c>
      <c r="F30" s="12"/>
      <c r="G30" s="2">
        <v>192513105</v>
      </c>
      <c r="I30" s="2"/>
      <c r="K30" s="38"/>
      <c r="R30" s="38"/>
      <c r="S30" s="38"/>
      <c r="T30" s="38"/>
      <c r="U30" s="38"/>
    </row>
    <row r="31" spans="1:21" ht="23.95" customHeight="1" x14ac:dyDescent="0.2">
      <c r="A31" s="31" t="s">
        <v>51</v>
      </c>
      <c r="C31" s="39">
        <v>19</v>
      </c>
      <c r="D31" s="37"/>
      <c r="E31" s="2">
        <v>23616785</v>
      </c>
      <c r="F31" s="12"/>
      <c r="G31" s="2">
        <v>19046318</v>
      </c>
      <c r="I31" s="2"/>
      <c r="K31" s="38"/>
      <c r="R31" s="38"/>
      <c r="S31" s="38"/>
      <c r="T31" s="38"/>
      <c r="U31" s="38"/>
    </row>
    <row r="32" spans="1:21" ht="23.95" customHeight="1" x14ac:dyDescent="0.2">
      <c r="A32" s="31" t="s">
        <v>118</v>
      </c>
      <c r="B32" s="35"/>
      <c r="C32" s="39"/>
      <c r="D32" s="37"/>
      <c r="E32" s="2">
        <v>100507</v>
      </c>
      <c r="F32" s="12"/>
      <c r="G32" s="2">
        <v>189544</v>
      </c>
      <c r="I32" s="2"/>
      <c r="K32" s="38"/>
      <c r="R32" s="38"/>
      <c r="S32" s="38"/>
      <c r="T32" s="38"/>
      <c r="U32" s="38"/>
    </row>
    <row r="33" spans="1:21" ht="23.95" customHeight="1" x14ac:dyDescent="0.2">
      <c r="A33" s="31" t="s">
        <v>88</v>
      </c>
      <c r="B33" s="35"/>
      <c r="C33" s="39">
        <v>8</v>
      </c>
      <c r="D33" s="37"/>
      <c r="E33" s="2">
        <v>187900</v>
      </c>
      <c r="F33" s="12"/>
      <c r="G33" s="2">
        <v>33520</v>
      </c>
      <c r="I33" s="2"/>
      <c r="K33" s="38"/>
      <c r="R33" s="38"/>
      <c r="S33" s="38"/>
      <c r="T33" s="38"/>
      <c r="U33" s="38"/>
    </row>
    <row r="34" spans="1:21" ht="23.95" customHeight="1" x14ac:dyDescent="0.2">
      <c r="A34" s="31" t="s">
        <v>73</v>
      </c>
      <c r="B34" s="35"/>
      <c r="C34" s="39">
        <v>20</v>
      </c>
      <c r="D34" s="37"/>
      <c r="E34" s="2">
        <v>2396060</v>
      </c>
      <c r="F34" s="12"/>
      <c r="G34" s="2">
        <v>2397298</v>
      </c>
      <c r="I34" s="3"/>
      <c r="K34" s="38"/>
      <c r="R34" s="38"/>
      <c r="S34" s="38"/>
      <c r="T34" s="38"/>
      <c r="U34" s="38"/>
    </row>
    <row r="35" spans="1:21" ht="23.95" customHeight="1" x14ac:dyDescent="0.2">
      <c r="A35" s="31" t="s">
        <v>52</v>
      </c>
      <c r="B35" s="35"/>
      <c r="C35" s="39"/>
      <c r="D35" s="37"/>
      <c r="E35" s="2">
        <v>395070</v>
      </c>
      <c r="F35" s="12"/>
      <c r="G35" s="2">
        <v>338408</v>
      </c>
      <c r="I35" s="3"/>
      <c r="K35" s="38"/>
      <c r="R35" s="38"/>
      <c r="S35" s="38"/>
      <c r="T35" s="38"/>
      <c r="U35" s="38"/>
    </row>
    <row r="36" spans="1:21" ht="23.95" customHeight="1" x14ac:dyDescent="0.2">
      <c r="A36" s="31" t="s">
        <v>53</v>
      </c>
      <c r="B36" s="35"/>
      <c r="C36" s="39"/>
      <c r="D36" s="37"/>
      <c r="E36" s="2">
        <v>617666</v>
      </c>
      <c r="F36" s="12"/>
      <c r="G36" s="2">
        <v>454491</v>
      </c>
      <c r="I36" s="3"/>
      <c r="K36" s="38"/>
      <c r="R36" s="38"/>
      <c r="S36" s="38"/>
      <c r="T36" s="38"/>
      <c r="U36" s="38"/>
    </row>
    <row r="37" spans="1:21" ht="23.95" customHeight="1" x14ac:dyDescent="0.2">
      <c r="A37" s="31" t="s">
        <v>91</v>
      </c>
      <c r="B37" s="35"/>
      <c r="C37" s="40">
        <v>21.2</v>
      </c>
      <c r="D37" s="37"/>
      <c r="E37" s="2">
        <v>505535</v>
      </c>
      <c r="F37" s="12"/>
      <c r="G37" s="2">
        <v>559514</v>
      </c>
      <c r="I37" s="3"/>
      <c r="K37" s="38"/>
      <c r="R37" s="38"/>
      <c r="S37" s="38"/>
      <c r="T37" s="38"/>
      <c r="U37" s="38"/>
    </row>
    <row r="38" spans="1:21" ht="23.95" customHeight="1" x14ac:dyDescent="0.2">
      <c r="A38" s="31" t="s">
        <v>97</v>
      </c>
      <c r="B38" s="35"/>
      <c r="C38" s="39">
        <v>22</v>
      </c>
      <c r="D38" s="37"/>
      <c r="E38" s="2">
        <v>368844</v>
      </c>
      <c r="F38" s="12"/>
      <c r="G38" s="2">
        <v>321045</v>
      </c>
      <c r="I38" s="3"/>
      <c r="K38" s="38"/>
      <c r="R38" s="38"/>
      <c r="S38" s="38"/>
      <c r="T38" s="38"/>
      <c r="U38" s="38"/>
    </row>
    <row r="39" spans="1:21" ht="23.95" customHeight="1" x14ac:dyDescent="0.2">
      <c r="A39" s="31" t="s">
        <v>63</v>
      </c>
      <c r="B39" s="35"/>
      <c r="C39" s="39"/>
      <c r="D39" s="37"/>
      <c r="E39" s="2">
        <v>362133</v>
      </c>
      <c r="F39" s="12"/>
      <c r="G39" s="2">
        <v>142099</v>
      </c>
      <c r="I39" s="2"/>
      <c r="K39" s="38"/>
      <c r="R39" s="38"/>
      <c r="S39" s="38"/>
      <c r="T39" s="38"/>
      <c r="U39" s="38"/>
    </row>
    <row r="40" spans="1:21" ht="23.95" customHeight="1" x14ac:dyDescent="0.2">
      <c r="A40" s="31" t="s">
        <v>78</v>
      </c>
      <c r="B40" s="35"/>
      <c r="C40" s="39"/>
      <c r="D40" s="37"/>
      <c r="E40" s="3">
        <v>260486</v>
      </c>
      <c r="F40" s="12"/>
      <c r="G40" s="3">
        <v>246131</v>
      </c>
      <c r="I40" s="2"/>
      <c r="K40" s="38"/>
      <c r="R40" s="38"/>
      <c r="S40" s="38"/>
      <c r="T40" s="38"/>
      <c r="U40" s="38"/>
    </row>
    <row r="41" spans="1:21" ht="23.95" customHeight="1" x14ac:dyDescent="0.2">
      <c r="A41" s="31" t="s">
        <v>54</v>
      </c>
      <c r="B41" s="35"/>
      <c r="C41" s="39">
        <v>24</v>
      </c>
      <c r="D41" s="37"/>
      <c r="E41" s="3">
        <v>273372</v>
      </c>
      <c r="F41" s="12"/>
      <c r="G41" s="3">
        <v>138150</v>
      </c>
      <c r="I41" s="2"/>
      <c r="K41" s="38"/>
      <c r="R41" s="38"/>
      <c r="S41" s="38"/>
      <c r="T41" s="38"/>
      <c r="U41" s="38"/>
    </row>
    <row r="42" spans="1:21" ht="23.95" customHeight="1" x14ac:dyDescent="0.2">
      <c r="A42" s="26" t="s">
        <v>55</v>
      </c>
      <c r="B42" s="35"/>
      <c r="C42" s="39"/>
      <c r="D42" s="37"/>
      <c r="E42" s="11">
        <f>SUM(E30:E41)</f>
        <v>260516396</v>
      </c>
      <c r="F42" s="2"/>
      <c r="G42" s="11">
        <f>SUM(G30:G41)</f>
        <v>216379623</v>
      </c>
      <c r="I42" s="2"/>
      <c r="K42" s="38"/>
      <c r="R42" s="38"/>
      <c r="S42" s="38"/>
      <c r="T42" s="38"/>
      <c r="U42" s="38"/>
    </row>
    <row r="43" spans="1:21" ht="23.95" customHeight="1" x14ac:dyDescent="0.2">
      <c r="A43" s="26" t="s">
        <v>130</v>
      </c>
      <c r="B43" s="35"/>
      <c r="D43" s="45"/>
      <c r="E43" s="44"/>
      <c r="G43" s="44"/>
      <c r="K43" s="38"/>
      <c r="R43" s="38"/>
      <c r="S43" s="38"/>
      <c r="T43" s="38"/>
      <c r="U43" s="38"/>
    </row>
    <row r="44" spans="1:21" ht="23.95" customHeight="1" x14ac:dyDescent="0.2">
      <c r="A44" s="35" t="s">
        <v>56</v>
      </c>
      <c r="B44" s="39"/>
      <c r="C44" s="39">
        <v>25</v>
      </c>
      <c r="E44" s="44"/>
      <c r="G44" s="44"/>
      <c r="K44" s="38"/>
      <c r="R44" s="38"/>
      <c r="S44" s="38"/>
      <c r="T44" s="38"/>
      <c r="U44" s="38"/>
    </row>
    <row r="45" spans="1:21" ht="23.95" customHeight="1" x14ac:dyDescent="0.2">
      <c r="A45" s="46" t="s">
        <v>125</v>
      </c>
      <c r="B45" s="39"/>
      <c r="C45" s="39"/>
      <c r="D45" s="37"/>
      <c r="E45" s="44"/>
      <c r="G45" s="44"/>
      <c r="K45" s="38"/>
      <c r="R45" s="38"/>
      <c r="S45" s="38"/>
      <c r="T45" s="38"/>
      <c r="U45" s="38"/>
    </row>
    <row r="46" spans="1:21" ht="23.95" customHeight="1" x14ac:dyDescent="0.2">
      <c r="A46" s="46" t="s">
        <v>57</v>
      </c>
      <c r="B46" s="39"/>
      <c r="E46" s="2">
        <v>20000000</v>
      </c>
      <c r="F46" s="10"/>
      <c r="G46" s="2">
        <v>20000000</v>
      </c>
      <c r="I46" s="2"/>
      <c r="K46" s="38"/>
      <c r="R46" s="38"/>
      <c r="S46" s="38"/>
      <c r="T46" s="38"/>
      <c r="U46" s="38"/>
    </row>
    <row r="47" spans="1:21" ht="23.95" customHeight="1" x14ac:dyDescent="0.2">
      <c r="A47" s="46" t="s">
        <v>98</v>
      </c>
      <c r="B47" s="39"/>
      <c r="C47" s="39">
        <v>25</v>
      </c>
      <c r="D47" s="37"/>
      <c r="E47" s="2">
        <v>10598915</v>
      </c>
      <c r="F47" s="10"/>
      <c r="G47" s="2">
        <v>10598915</v>
      </c>
      <c r="I47" s="2"/>
      <c r="K47" s="38"/>
      <c r="R47" s="38"/>
      <c r="S47" s="38"/>
      <c r="T47" s="38"/>
      <c r="U47" s="38"/>
    </row>
    <row r="48" spans="1:21" ht="23.95" customHeight="1" x14ac:dyDescent="0.2">
      <c r="A48" s="46" t="s">
        <v>131</v>
      </c>
      <c r="B48" s="39"/>
      <c r="C48" s="39">
        <v>28</v>
      </c>
      <c r="D48" s="37"/>
      <c r="E48" s="2">
        <v>-2287852</v>
      </c>
      <c r="F48" s="23"/>
      <c r="G48" s="2">
        <v>-1457412</v>
      </c>
      <c r="I48" s="2"/>
      <c r="K48" s="38"/>
      <c r="R48" s="38"/>
      <c r="S48" s="38"/>
      <c r="T48" s="38"/>
      <c r="U48" s="38"/>
    </row>
    <row r="49" spans="1:21" ht="23.95" customHeight="1" x14ac:dyDescent="0.2">
      <c r="A49" s="46" t="s">
        <v>28</v>
      </c>
      <c r="B49" s="35"/>
      <c r="D49" s="37"/>
      <c r="E49" s="2"/>
      <c r="F49" s="12"/>
      <c r="G49" s="2"/>
      <c r="I49" s="2"/>
      <c r="K49" s="38"/>
      <c r="R49" s="38"/>
      <c r="S49" s="38"/>
      <c r="T49" s="38"/>
      <c r="U49" s="38"/>
    </row>
    <row r="50" spans="1:21" ht="23.95" customHeight="1" x14ac:dyDescent="0.2">
      <c r="A50" s="46" t="s">
        <v>99</v>
      </c>
      <c r="B50" s="37"/>
      <c r="C50" s="39">
        <v>26</v>
      </c>
      <c r="D50" s="37"/>
      <c r="E50" s="2">
        <v>979000</v>
      </c>
      <c r="F50" s="12"/>
      <c r="G50" s="2">
        <v>924300</v>
      </c>
      <c r="I50" s="2"/>
      <c r="K50" s="38"/>
      <c r="R50" s="38"/>
      <c r="S50" s="38"/>
      <c r="T50" s="38"/>
      <c r="U50" s="38"/>
    </row>
    <row r="51" spans="1:21" ht="23.95" customHeight="1" x14ac:dyDescent="0.2">
      <c r="A51" s="46" t="s">
        <v>58</v>
      </c>
      <c r="B51" s="47"/>
      <c r="C51" s="45"/>
      <c r="D51" s="45"/>
      <c r="E51" s="2">
        <v>6039690</v>
      </c>
      <c r="F51" s="13"/>
      <c r="G51" s="2">
        <v>5033236</v>
      </c>
      <c r="I51" s="2"/>
      <c r="K51" s="38"/>
      <c r="R51" s="38"/>
      <c r="S51" s="38"/>
      <c r="T51" s="38"/>
      <c r="U51" s="38"/>
    </row>
    <row r="52" spans="1:21" ht="23.95" customHeight="1" x14ac:dyDescent="0.2">
      <c r="A52" s="26" t="s">
        <v>132</v>
      </c>
      <c r="B52" s="47"/>
      <c r="E52" s="11">
        <f>SUM(E46:E51)</f>
        <v>35329753</v>
      </c>
      <c r="F52" s="2"/>
      <c r="G52" s="11">
        <f>SUM(G46:G51)</f>
        <v>35099039</v>
      </c>
      <c r="I52" s="2"/>
      <c r="K52" s="38"/>
      <c r="R52" s="38"/>
      <c r="S52" s="38"/>
      <c r="T52" s="38"/>
      <c r="U52" s="38"/>
    </row>
    <row r="53" spans="1:21" ht="23.95" customHeight="1" thickBot="1" x14ac:dyDescent="0.25">
      <c r="A53" s="26" t="s">
        <v>133</v>
      </c>
      <c r="B53" s="35"/>
      <c r="E53" s="7">
        <f>SUM(E52,E42)</f>
        <v>295846149</v>
      </c>
      <c r="F53" s="2"/>
      <c r="G53" s="7">
        <f>SUM(G52,G42)</f>
        <v>251478662</v>
      </c>
      <c r="I53" s="2"/>
      <c r="K53" s="38"/>
      <c r="R53" s="38"/>
      <c r="S53" s="38"/>
      <c r="T53" s="38"/>
      <c r="U53" s="38"/>
    </row>
    <row r="54" spans="1:21" ht="23.95" customHeight="1" thickTop="1" x14ac:dyDescent="0.2">
      <c r="B54" s="35"/>
      <c r="E54" s="3">
        <f>E53-E20</f>
        <v>0</v>
      </c>
      <c r="F54" s="69"/>
      <c r="G54" s="3">
        <f>G53-G20</f>
        <v>0</v>
      </c>
      <c r="K54" s="38"/>
      <c r="R54" s="38"/>
      <c r="S54" s="38"/>
      <c r="T54" s="38"/>
      <c r="U54" s="38"/>
    </row>
    <row r="55" spans="1:21" ht="23.95" customHeight="1" x14ac:dyDescent="0.2">
      <c r="A55" s="35" t="s">
        <v>1</v>
      </c>
      <c r="B55" s="35"/>
      <c r="K55" s="38"/>
    </row>
    <row r="56" spans="1:21" ht="23.95" customHeight="1" x14ac:dyDescent="0.2">
      <c r="K56" s="38"/>
    </row>
    <row r="57" spans="1:21" ht="23.95" customHeight="1" x14ac:dyDescent="0.2">
      <c r="A57" s="48"/>
      <c r="K57" s="38"/>
    </row>
    <row r="58" spans="1:21" ht="23.95" customHeight="1" x14ac:dyDescent="0.2">
      <c r="G58" s="43" t="s">
        <v>59</v>
      </c>
      <c r="K58" s="38"/>
    </row>
    <row r="59" spans="1:21" ht="23.95" customHeight="1" x14ac:dyDescent="0.2">
      <c r="B59" s="31" t="s">
        <v>8</v>
      </c>
      <c r="K59" s="38"/>
    </row>
    <row r="60" spans="1:21" s="30" customFormat="1" ht="23.95" customHeight="1" x14ac:dyDescent="0.2">
      <c r="A60" s="48"/>
      <c r="B60" s="31"/>
      <c r="C60" s="31"/>
      <c r="D60" s="31"/>
      <c r="E60" s="43"/>
      <c r="F60" s="31"/>
      <c r="G60" s="43"/>
      <c r="K60" s="38"/>
    </row>
    <row r="61" spans="1:21" ht="23.95" customHeight="1" x14ac:dyDescent="0.2">
      <c r="K61" s="38"/>
    </row>
  </sheetData>
  <phoneticPr fontId="0" type="noConversion"/>
  <printOptions gridLinesSet="0"/>
  <pageMargins left="0.86614173228346458" right="0.55118110236220474" top="0.86614173228346458" bottom="0" header="0.19685039370078741" footer="0.19685039370078741"/>
  <pageSetup paperSize="9" scale="78" fitToHeight="2" orientation="portrait" r:id="rId1"/>
  <headerFooter alignWithMargins="0"/>
  <rowBreaks count="1" manualBreakCount="1">
    <brk id="23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8"/>
  <sheetViews>
    <sheetView showGridLines="0" view="pageBreakPreview" topLeftCell="A16" zoomScale="55" zoomScaleNormal="100" zoomScaleSheetLayoutView="55" workbookViewId="0">
      <selection activeCell="A33" sqref="A33"/>
    </sheetView>
  </sheetViews>
  <sheetFormatPr defaultColWidth="10.77734375" defaultRowHeight="23.95" customHeight="1" x14ac:dyDescent="0.2"/>
  <cols>
    <col min="1" max="1" width="60.77734375" style="31" customWidth="1"/>
    <col min="2" max="2" width="7" style="31" customWidth="1"/>
    <col min="3" max="3" width="8.77734375" style="31" customWidth="1"/>
    <col min="4" max="4" width="1.21875" style="31" customWidth="1"/>
    <col min="5" max="5" width="16.77734375" style="43" customWidth="1"/>
    <col min="6" max="6" width="1.21875" style="31" customWidth="1"/>
    <col min="7" max="7" width="16.77734375" style="43" customWidth="1"/>
    <col min="8" max="8" width="0.77734375" style="31" customWidth="1"/>
    <col min="9" max="10" width="10.77734375" style="31"/>
    <col min="11" max="11" width="11.44140625" style="31" bestFit="1" customWidth="1"/>
    <col min="12" max="16" width="10.77734375" style="31"/>
    <col min="17" max="20" width="14.21875" style="31" bestFit="1" customWidth="1"/>
    <col min="21" max="16384" width="10.77734375" style="31"/>
  </cols>
  <sheetData>
    <row r="1" spans="1:11" ht="23.95" customHeight="1" x14ac:dyDescent="0.2">
      <c r="A1" s="26" t="s">
        <v>83</v>
      </c>
      <c r="B1" s="27"/>
      <c r="C1" s="28"/>
      <c r="D1" s="28"/>
      <c r="E1" s="29"/>
      <c r="F1" s="28"/>
      <c r="G1" s="49"/>
    </row>
    <row r="2" spans="1:11" ht="23.95" customHeight="1" x14ac:dyDescent="0.2">
      <c r="A2" s="26" t="s">
        <v>67</v>
      </c>
      <c r="B2" s="28"/>
      <c r="C2" s="28"/>
      <c r="D2" s="28"/>
      <c r="E2" s="29"/>
      <c r="F2" s="28"/>
      <c r="G2" s="29"/>
    </row>
    <row r="3" spans="1:11" ht="23.95" customHeight="1" x14ac:dyDescent="0.2">
      <c r="A3" s="26" t="s">
        <v>162</v>
      </c>
      <c r="B3" s="28"/>
      <c r="C3" s="28"/>
      <c r="D3" s="28"/>
      <c r="E3" s="29"/>
      <c r="F3" s="28"/>
      <c r="G3" s="29"/>
    </row>
    <row r="4" spans="1:11" ht="23.95" customHeight="1" x14ac:dyDescent="0.2">
      <c r="E4" s="32"/>
      <c r="G4" s="32" t="s">
        <v>60</v>
      </c>
    </row>
    <row r="5" spans="1:11" ht="23.95" customHeight="1" x14ac:dyDescent="0.2">
      <c r="C5" s="33" t="s">
        <v>0</v>
      </c>
      <c r="E5" s="34">
        <v>2022</v>
      </c>
      <c r="G5" s="34">
        <v>2021</v>
      </c>
    </row>
    <row r="6" spans="1:11" ht="23.95" customHeight="1" x14ac:dyDescent="0.2">
      <c r="A6" s="26" t="s">
        <v>49</v>
      </c>
      <c r="C6" s="39"/>
      <c r="E6" s="67"/>
      <c r="G6" s="44"/>
    </row>
    <row r="7" spans="1:11" ht="23.95" customHeight="1" x14ac:dyDescent="0.2">
      <c r="A7" s="31" t="s">
        <v>40</v>
      </c>
      <c r="B7" s="35"/>
      <c r="C7" s="39">
        <v>30</v>
      </c>
      <c r="E7" s="1">
        <v>8736008</v>
      </c>
      <c r="F7" s="2"/>
      <c r="G7" s="1">
        <v>7751138</v>
      </c>
      <c r="K7" s="38"/>
    </row>
    <row r="8" spans="1:11" ht="23.95" customHeight="1" x14ac:dyDescent="0.2">
      <c r="A8" s="31" t="s">
        <v>20</v>
      </c>
      <c r="B8" s="35"/>
      <c r="C8" s="39">
        <v>31</v>
      </c>
      <c r="E8" s="4">
        <v>-2451853</v>
      </c>
      <c r="F8" s="2"/>
      <c r="G8" s="4">
        <v>-2186531</v>
      </c>
      <c r="K8" s="38"/>
    </row>
    <row r="9" spans="1:11" ht="23.95" customHeight="1" x14ac:dyDescent="0.2">
      <c r="A9" s="26" t="s">
        <v>32</v>
      </c>
      <c r="B9" s="35"/>
      <c r="C9" s="39"/>
      <c r="E9" s="2">
        <f>SUM(E7:E8)</f>
        <v>6284155</v>
      </c>
      <c r="F9" s="10"/>
      <c r="G9" s="2">
        <f>SUM(G7:G8)</f>
        <v>5564607</v>
      </c>
      <c r="K9" s="38"/>
    </row>
    <row r="10" spans="1:11" ht="23.95" customHeight="1" x14ac:dyDescent="0.2">
      <c r="A10" s="35" t="s">
        <v>41</v>
      </c>
      <c r="B10" s="35"/>
      <c r="C10" s="39">
        <v>32</v>
      </c>
      <c r="E10" s="1">
        <v>360672</v>
      </c>
      <c r="F10" s="2"/>
      <c r="G10" s="1">
        <v>389582</v>
      </c>
      <c r="K10" s="38"/>
    </row>
    <row r="11" spans="1:11" ht="23.95" customHeight="1" x14ac:dyDescent="0.2">
      <c r="A11" s="35" t="s">
        <v>33</v>
      </c>
      <c r="B11" s="35"/>
      <c r="C11" s="39">
        <v>32</v>
      </c>
      <c r="E11" s="4">
        <v>-85315</v>
      </c>
      <c r="F11" s="2"/>
      <c r="G11" s="4">
        <v>-72108</v>
      </c>
      <c r="K11" s="38"/>
    </row>
    <row r="12" spans="1:11" ht="23.95" customHeight="1" x14ac:dyDescent="0.2">
      <c r="A12" s="26" t="s">
        <v>44</v>
      </c>
      <c r="B12" s="35"/>
      <c r="C12" s="39"/>
      <c r="E12" s="2">
        <f>SUM(E10:E11)</f>
        <v>275357</v>
      </c>
      <c r="F12" s="10"/>
      <c r="G12" s="2">
        <f>SUM(G10:G11)</f>
        <v>317474</v>
      </c>
      <c r="K12" s="38"/>
    </row>
    <row r="13" spans="1:11" ht="23.95" customHeight="1" x14ac:dyDescent="0.2">
      <c r="A13" s="35" t="s">
        <v>177</v>
      </c>
      <c r="B13" s="35"/>
      <c r="C13" s="39"/>
      <c r="E13" s="31"/>
      <c r="G13" s="31"/>
    </row>
    <row r="14" spans="1:11" ht="23.95" customHeight="1" x14ac:dyDescent="0.2">
      <c r="A14" s="46" t="s">
        <v>121</v>
      </c>
      <c r="B14" s="35"/>
      <c r="C14" s="39">
        <v>33</v>
      </c>
      <c r="E14" s="2">
        <v>-12849</v>
      </c>
      <c r="F14" s="10"/>
      <c r="G14" s="2">
        <v>-8837</v>
      </c>
      <c r="K14" s="38"/>
    </row>
    <row r="15" spans="1:11" ht="23.95" customHeight="1" x14ac:dyDescent="0.2">
      <c r="A15" s="31" t="s">
        <v>71</v>
      </c>
      <c r="B15" s="35"/>
      <c r="C15" s="39">
        <v>34</v>
      </c>
      <c r="E15" s="2">
        <v>0</v>
      </c>
      <c r="F15" s="2"/>
      <c r="G15" s="2">
        <v>155651</v>
      </c>
      <c r="K15" s="38"/>
    </row>
    <row r="16" spans="1:11" ht="23.95" customHeight="1" x14ac:dyDescent="0.2">
      <c r="A16" s="31" t="s">
        <v>47</v>
      </c>
      <c r="B16" s="35"/>
      <c r="C16" s="39"/>
      <c r="E16" s="2">
        <v>423689</v>
      </c>
      <c r="F16" s="2"/>
      <c r="G16" s="2">
        <v>801303</v>
      </c>
      <c r="K16" s="38"/>
    </row>
    <row r="17" spans="1:11" ht="23.95" customHeight="1" x14ac:dyDescent="0.2">
      <c r="A17" s="31" t="s">
        <v>42</v>
      </c>
      <c r="B17" s="35"/>
      <c r="C17" s="39"/>
      <c r="E17" s="2">
        <v>22594</v>
      </c>
      <c r="F17" s="2"/>
      <c r="G17" s="2">
        <v>28064</v>
      </c>
      <c r="K17" s="38"/>
    </row>
    <row r="18" spans="1:11" ht="23.95" customHeight="1" x14ac:dyDescent="0.2">
      <c r="A18" s="26" t="s">
        <v>43</v>
      </c>
      <c r="B18" s="35"/>
      <c r="C18" s="39"/>
      <c r="E18" s="11">
        <f>SUM(E9,E12:E17)</f>
        <v>6992946</v>
      </c>
      <c r="F18" s="10"/>
      <c r="G18" s="11">
        <f>SUM(G9,G12:G17)</f>
        <v>6858262</v>
      </c>
      <c r="K18" s="38"/>
    </row>
    <row r="19" spans="1:11" ht="23.95" customHeight="1" x14ac:dyDescent="0.2">
      <c r="A19" s="26" t="s">
        <v>34</v>
      </c>
      <c r="B19" s="35"/>
      <c r="C19" s="39"/>
      <c r="E19" s="2"/>
      <c r="F19" s="10"/>
      <c r="G19" s="2"/>
    </row>
    <row r="20" spans="1:11" ht="23.95" customHeight="1" x14ac:dyDescent="0.2">
      <c r="A20" s="31" t="s">
        <v>94</v>
      </c>
      <c r="B20" s="35"/>
      <c r="C20" s="39"/>
      <c r="E20" s="1">
        <v>1485527</v>
      </c>
      <c r="F20" s="10"/>
      <c r="G20" s="1">
        <v>1220136</v>
      </c>
      <c r="K20" s="38"/>
    </row>
    <row r="21" spans="1:11" ht="23.95" customHeight="1" x14ac:dyDescent="0.2">
      <c r="A21" s="31" t="s">
        <v>18</v>
      </c>
      <c r="B21" s="35"/>
      <c r="C21" s="39">
        <v>35</v>
      </c>
      <c r="E21" s="5">
        <v>12812</v>
      </c>
      <c r="F21" s="10"/>
      <c r="G21" s="5">
        <v>18928</v>
      </c>
      <c r="K21" s="38"/>
    </row>
    <row r="22" spans="1:11" ht="23.95" customHeight="1" x14ac:dyDescent="0.2">
      <c r="A22" s="31" t="s">
        <v>17</v>
      </c>
      <c r="B22" s="35"/>
      <c r="C22" s="39"/>
      <c r="E22" s="5">
        <v>619176</v>
      </c>
      <c r="F22" s="10"/>
      <c r="G22" s="5">
        <v>600836</v>
      </c>
      <c r="K22" s="38"/>
    </row>
    <row r="23" spans="1:11" ht="23.95" customHeight="1" x14ac:dyDescent="0.2">
      <c r="A23" s="31" t="s">
        <v>86</v>
      </c>
      <c r="B23" s="35"/>
      <c r="C23" s="39"/>
      <c r="E23" s="5">
        <v>255471</v>
      </c>
      <c r="F23" s="10"/>
      <c r="G23" s="5">
        <v>216877</v>
      </c>
      <c r="K23" s="38"/>
    </row>
    <row r="24" spans="1:11" ht="23.95" customHeight="1" x14ac:dyDescent="0.2">
      <c r="A24" s="31" t="s">
        <v>77</v>
      </c>
      <c r="B24" s="35"/>
      <c r="C24" s="39"/>
      <c r="E24" s="5">
        <v>156633</v>
      </c>
      <c r="F24" s="10"/>
      <c r="G24" s="5">
        <v>107288</v>
      </c>
      <c r="K24" s="38"/>
    </row>
    <row r="25" spans="1:11" ht="23.95" customHeight="1" x14ac:dyDescent="0.2">
      <c r="A25" s="31" t="s">
        <v>45</v>
      </c>
      <c r="B25" s="35"/>
      <c r="C25" s="39"/>
      <c r="E25" s="5">
        <v>113078</v>
      </c>
      <c r="F25" s="10"/>
      <c r="G25" s="5">
        <v>113267</v>
      </c>
      <c r="K25" s="38"/>
    </row>
    <row r="26" spans="1:11" ht="23.95" customHeight="1" x14ac:dyDescent="0.2">
      <c r="A26" s="31" t="s">
        <v>100</v>
      </c>
      <c r="B26" s="35"/>
      <c r="C26" s="39"/>
      <c r="E26" s="5">
        <v>316266</v>
      </c>
      <c r="F26" s="10"/>
      <c r="G26" s="5">
        <v>316423</v>
      </c>
      <c r="K26" s="38"/>
    </row>
    <row r="27" spans="1:11" ht="23.95" customHeight="1" x14ac:dyDescent="0.2">
      <c r="A27" s="31" t="s">
        <v>19</v>
      </c>
      <c r="B27" s="35"/>
      <c r="C27" s="39"/>
      <c r="E27" s="4">
        <v>166373</v>
      </c>
      <c r="F27" s="10"/>
      <c r="G27" s="4">
        <v>165232</v>
      </c>
      <c r="K27" s="38"/>
    </row>
    <row r="28" spans="1:11" ht="23.95" customHeight="1" x14ac:dyDescent="0.2">
      <c r="A28" s="26" t="s">
        <v>35</v>
      </c>
      <c r="B28" s="35"/>
      <c r="C28" s="39"/>
      <c r="E28" s="2">
        <f>SUM(E20:E27)</f>
        <v>3125336</v>
      </c>
      <c r="F28" s="10"/>
      <c r="G28" s="2">
        <f>SUM(G20:G27)</f>
        <v>2758987</v>
      </c>
      <c r="K28" s="38"/>
    </row>
    <row r="29" spans="1:11" ht="23.95" customHeight="1" x14ac:dyDescent="0.2">
      <c r="A29" s="26" t="s">
        <v>124</v>
      </c>
      <c r="B29" s="35"/>
      <c r="C29" s="39">
        <v>36</v>
      </c>
      <c r="E29" s="9">
        <v>2550383</v>
      </c>
      <c r="F29" s="10"/>
      <c r="G29" s="9">
        <v>3283835</v>
      </c>
      <c r="K29" s="38"/>
    </row>
    <row r="30" spans="1:11" ht="23.95" customHeight="1" x14ac:dyDescent="0.2">
      <c r="A30" s="26" t="s">
        <v>101</v>
      </c>
      <c r="B30" s="35"/>
      <c r="C30" s="39"/>
      <c r="E30" s="2">
        <f>E18-E28-E29</f>
        <v>1317227</v>
      </c>
      <c r="F30" s="10"/>
      <c r="G30" s="2">
        <f>G18-G28-G29</f>
        <v>815440</v>
      </c>
      <c r="K30" s="38"/>
    </row>
    <row r="31" spans="1:11" ht="23.95" customHeight="1" x14ac:dyDescent="0.2">
      <c r="A31" s="31" t="s">
        <v>102</v>
      </c>
      <c r="B31" s="35"/>
      <c r="C31" s="40">
        <v>15.2</v>
      </c>
      <c r="E31" s="9">
        <v>-223878</v>
      </c>
      <c r="F31" s="2"/>
      <c r="G31" s="9">
        <v>-124602</v>
      </c>
      <c r="K31" s="38"/>
    </row>
    <row r="32" spans="1:11" ht="23.95" customHeight="1" x14ac:dyDescent="0.2">
      <c r="A32" s="26" t="s">
        <v>168</v>
      </c>
      <c r="B32" s="35"/>
      <c r="C32" s="39"/>
      <c r="E32" s="11">
        <f>SUM(E30:E31)</f>
        <v>1093349</v>
      </c>
      <c r="F32" s="10"/>
      <c r="G32" s="11">
        <f>SUM(G30:G31)</f>
        <v>690838</v>
      </c>
      <c r="K32" s="38"/>
    </row>
    <row r="33" spans="1:11" ht="23.95" customHeight="1" x14ac:dyDescent="0.2">
      <c r="A33" s="35"/>
      <c r="B33" s="35"/>
      <c r="C33" s="40"/>
      <c r="E33" s="16"/>
      <c r="F33" s="16"/>
      <c r="G33" s="16"/>
    </row>
    <row r="34" spans="1:11" ht="23.95" customHeight="1" x14ac:dyDescent="0.2">
      <c r="A34" s="35" t="s">
        <v>1</v>
      </c>
      <c r="B34" s="35"/>
      <c r="C34" s="40"/>
      <c r="E34" s="10"/>
      <c r="F34" s="10"/>
      <c r="G34" s="10"/>
    </row>
    <row r="35" spans="1:11" ht="23.95" customHeight="1" x14ac:dyDescent="0.2">
      <c r="A35" s="35"/>
      <c r="B35" s="35"/>
      <c r="C35" s="40"/>
      <c r="E35" s="10"/>
      <c r="F35" s="10"/>
      <c r="G35" s="10"/>
    </row>
    <row r="36" spans="1:11" ht="23.95" customHeight="1" x14ac:dyDescent="0.2">
      <c r="A36" s="26" t="s">
        <v>83</v>
      </c>
      <c r="B36" s="27"/>
      <c r="C36" s="28"/>
      <c r="D36" s="28"/>
      <c r="E36" s="29"/>
      <c r="F36" s="28"/>
      <c r="G36" s="49"/>
    </row>
    <row r="37" spans="1:11" ht="23.95" customHeight="1" x14ac:dyDescent="0.2">
      <c r="A37" s="26" t="s">
        <v>68</v>
      </c>
      <c r="B37" s="28"/>
      <c r="C37" s="28"/>
      <c r="D37" s="28"/>
      <c r="E37" s="29"/>
      <c r="F37" s="28"/>
      <c r="G37" s="29"/>
    </row>
    <row r="38" spans="1:11" ht="23.95" customHeight="1" x14ac:dyDescent="0.2">
      <c r="A38" s="26" t="s">
        <v>162</v>
      </c>
      <c r="B38" s="28"/>
      <c r="C38" s="28"/>
      <c r="D38" s="28"/>
      <c r="E38" s="29"/>
      <c r="F38" s="28"/>
      <c r="G38" s="29"/>
    </row>
    <row r="39" spans="1:11" ht="23.95" customHeight="1" x14ac:dyDescent="0.2">
      <c r="E39" s="32"/>
      <c r="G39" s="32" t="s">
        <v>60</v>
      </c>
    </row>
    <row r="40" spans="1:11" ht="23.95" customHeight="1" x14ac:dyDescent="0.2">
      <c r="C40" s="33" t="s">
        <v>0</v>
      </c>
      <c r="E40" s="34">
        <v>2022</v>
      </c>
      <c r="G40" s="34">
        <v>2021</v>
      </c>
    </row>
    <row r="41" spans="1:11" ht="23.95" customHeight="1" x14ac:dyDescent="0.2">
      <c r="A41" s="26" t="s">
        <v>76</v>
      </c>
      <c r="C41" s="39"/>
      <c r="E41" s="2"/>
      <c r="F41" s="10"/>
      <c r="G41" s="2"/>
    </row>
    <row r="42" spans="1:11" ht="23.95" customHeight="1" x14ac:dyDescent="0.2">
      <c r="A42" s="31" t="s">
        <v>92</v>
      </c>
      <c r="C42" s="37"/>
      <c r="E42" s="2"/>
      <c r="F42" s="10"/>
      <c r="G42" s="2"/>
    </row>
    <row r="43" spans="1:11" ht="23.95" customHeight="1" x14ac:dyDescent="0.2">
      <c r="A43" s="31" t="s">
        <v>179</v>
      </c>
      <c r="C43" s="37"/>
      <c r="E43" s="2"/>
      <c r="F43" s="10"/>
      <c r="G43" s="2"/>
    </row>
    <row r="44" spans="1:11" ht="23.95" customHeight="1" x14ac:dyDescent="0.2">
      <c r="A44" s="31" t="s">
        <v>89</v>
      </c>
      <c r="C44" s="37"/>
      <c r="E44" s="2">
        <v>-548405</v>
      </c>
      <c r="F44" s="10"/>
      <c r="G44" s="2">
        <v>-998475</v>
      </c>
      <c r="K44" s="38"/>
    </row>
    <row r="45" spans="1:11" ht="23.95" customHeight="1" x14ac:dyDescent="0.2">
      <c r="A45" s="31" t="s">
        <v>135</v>
      </c>
      <c r="C45" s="37"/>
      <c r="E45" s="2"/>
      <c r="F45" s="10"/>
      <c r="G45" s="2"/>
    </row>
    <row r="46" spans="1:11" ht="23.95" customHeight="1" x14ac:dyDescent="0.2">
      <c r="A46" s="31" t="s">
        <v>103</v>
      </c>
      <c r="E46" s="9">
        <v>109681</v>
      </c>
      <c r="F46" s="10"/>
      <c r="G46" s="9">
        <v>199695</v>
      </c>
      <c r="K46" s="38"/>
    </row>
    <row r="47" spans="1:11" ht="23.95" customHeight="1" x14ac:dyDescent="0.2">
      <c r="A47" s="31" t="s">
        <v>104</v>
      </c>
      <c r="C47" s="37"/>
      <c r="E47" s="17">
        <f>SUM(E44:E46)</f>
        <v>-438724</v>
      </c>
      <c r="F47" s="10"/>
      <c r="G47" s="17">
        <f>SUM(G43:G46)</f>
        <v>-798780</v>
      </c>
      <c r="K47" s="38"/>
    </row>
    <row r="48" spans="1:11" ht="23.95" customHeight="1" x14ac:dyDescent="0.2">
      <c r="A48" s="31" t="s">
        <v>93</v>
      </c>
      <c r="C48" s="37"/>
      <c r="E48" s="10"/>
      <c r="F48" s="10"/>
      <c r="G48" s="10"/>
    </row>
    <row r="49" spans="1:11" ht="23.95" customHeight="1" x14ac:dyDescent="0.2">
      <c r="A49" s="31" t="s">
        <v>178</v>
      </c>
      <c r="C49" s="37"/>
      <c r="E49" s="10"/>
      <c r="F49" s="10"/>
      <c r="G49" s="10"/>
    </row>
    <row r="50" spans="1:11" ht="23.95" customHeight="1" x14ac:dyDescent="0.2">
      <c r="A50" s="31" t="s">
        <v>122</v>
      </c>
      <c r="C50" s="37"/>
      <c r="E50" s="2">
        <v>-539010</v>
      </c>
      <c r="F50" s="10"/>
      <c r="G50" s="2">
        <v>-146764</v>
      </c>
      <c r="K50" s="38"/>
    </row>
    <row r="51" spans="1:11" ht="23.95" customHeight="1" x14ac:dyDescent="0.2">
      <c r="A51" s="31" t="s">
        <v>173</v>
      </c>
      <c r="C51" s="37"/>
      <c r="E51" s="2">
        <v>9121</v>
      </c>
      <c r="F51" s="10"/>
      <c r="G51" s="2">
        <v>-2515</v>
      </c>
    </row>
    <row r="52" spans="1:11" ht="23.95" customHeight="1" x14ac:dyDescent="0.2">
      <c r="A52" s="31" t="s">
        <v>135</v>
      </c>
      <c r="C52" s="37"/>
      <c r="E52" s="2"/>
      <c r="F52" s="10"/>
      <c r="G52" s="2"/>
      <c r="K52" s="38"/>
    </row>
    <row r="53" spans="1:11" ht="23.95" customHeight="1" x14ac:dyDescent="0.2">
      <c r="A53" s="31" t="s">
        <v>105</v>
      </c>
      <c r="C53" s="37"/>
      <c r="E53" s="9">
        <v>105978</v>
      </c>
      <c r="F53" s="10"/>
      <c r="G53" s="9">
        <v>29856</v>
      </c>
      <c r="K53" s="38"/>
    </row>
    <row r="54" spans="1:11" ht="23.95" customHeight="1" x14ac:dyDescent="0.2">
      <c r="A54" s="31" t="s">
        <v>90</v>
      </c>
      <c r="C54" s="37"/>
      <c r="E54" s="18">
        <f>SUM(E50:E53)</f>
        <v>-423911</v>
      </c>
      <c r="F54" s="10"/>
      <c r="G54" s="18">
        <f>SUM(G50:G53)</f>
        <v>-119423</v>
      </c>
      <c r="K54" s="38"/>
    </row>
    <row r="55" spans="1:11" ht="23.95" customHeight="1" x14ac:dyDescent="0.2">
      <c r="A55" s="26" t="s">
        <v>180</v>
      </c>
      <c r="E55" s="11">
        <f>SUM(E54,E47)</f>
        <v>-862635</v>
      </c>
      <c r="F55" s="10"/>
      <c r="G55" s="11">
        <f>SUM(G54,G47)</f>
        <v>-918203</v>
      </c>
      <c r="K55" s="38"/>
    </row>
    <row r="56" spans="1:11" ht="23.95" customHeight="1" thickBot="1" x14ac:dyDescent="0.25">
      <c r="A56" s="26" t="s">
        <v>169</v>
      </c>
      <c r="B56" s="35"/>
      <c r="C56" s="68"/>
      <c r="E56" s="6">
        <f>E55+E32</f>
        <v>230714</v>
      </c>
      <c r="F56" s="10"/>
      <c r="G56" s="6">
        <f>G55+G32</f>
        <v>-227365</v>
      </c>
      <c r="K56" s="38"/>
    </row>
    <row r="57" spans="1:11" ht="23.95" customHeight="1" thickTop="1" x14ac:dyDescent="0.2">
      <c r="A57" s="26"/>
      <c r="B57" s="35"/>
      <c r="E57" s="20">
        <f>E56-E55-E32</f>
        <v>0</v>
      </c>
      <c r="F57" s="8"/>
      <c r="G57" s="20">
        <f>G56-G55-G32</f>
        <v>0</v>
      </c>
      <c r="K57" s="38"/>
    </row>
    <row r="58" spans="1:11" ht="23.95" customHeight="1" x14ac:dyDescent="0.2">
      <c r="A58" s="26" t="s">
        <v>84</v>
      </c>
      <c r="B58" s="35"/>
      <c r="C58" s="39">
        <v>37</v>
      </c>
      <c r="E58" s="2"/>
      <c r="F58" s="8"/>
      <c r="G58" s="2"/>
    </row>
    <row r="59" spans="1:11" ht="23.95" customHeight="1" x14ac:dyDescent="0.2">
      <c r="A59" s="31" t="s">
        <v>87</v>
      </c>
      <c r="B59" s="35"/>
      <c r="E59" s="2"/>
      <c r="F59" s="8"/>
      <c r="G59" s="2"/>
    </row>
    <row r="60" spans="1:11" ht="23.95" customHeight="1" thickBot="1" x14ac:dyDescent="0.25">
      <c r="A60" s="31" t="s">
        <v>170</v>
      </c>
      <c r="B60" s="35"/>
      <c r="E60" s="24">
        <v>0.55000000000000004</v>
      </c>
      <c r="F60" s="25"/>
      <c r="G60" s="24">
        <v>0.35</v>
      </c>
      <c r="K60" s="38"/>
    </row>
    <row r="61" spans="1:11" ht="23.95" customHeight="1" thickTop="1" x14ac:dyDescent="0.2">
      <c r="B61" s="35"/>
      <c r="C61" s="39"/>
      <c r="E61" s="19"/>
      <c r="F61" s="19"/>
      <c r="G61" s="19"/>
    </row>
    <row r="62" spans="1:11" ht="23.95" customHeight="1" x14ac:dyDescent="0.2">
      <c r="A62" s="35" t="s">
        <v>1</v>
      </c>
      <c r="B62" s="35"/>
      <c r="C62" s="64"/>
      <c r="E62" s="31"/>
      <c r="G62" s="31"/>
    </row>
    <row r="63" spans="1:11" ht="23.95" customHeight="1" x14ac:dyDescent="0.2">
      <c r="C63" s="64"/>
    </row>
    <row r="64" spans="1:11" ht="23.95" customHeight="1" x14ac:dyDescent="0.2">
      <c r="C64" s="64"/>
    </row>
    <row r="65" spans="1:2" ht="23.95" customHeight="1" x14ac:dyDescent="0.2">
      <c r="A65" s="48"/>
    </row>
    <row r="67" spans="1:2" ht="23.95" customHeight="1" x14ac:dyDescent="0.2">
      <c r="B67" s="31" t="s">
        <v>8</v>
      </c>
    </row>
    <row r="68" spans="1:2" ht="23.95" customHeight="1" x14ac:dyDescent="0.2">
      <c r="A68" s="48"/>
    </row>
  </sheetData>
  <printOptions gridLinesSet="0"/>
  <pageMargins left="0.86614173228346458" right="0.47244094488188981" top="0.9055118110236221" bottom="0" header="0.19685039370078741" footer="0.19685039370078741"/>
  <pageSetup paperSize="9" scale="78" orientation="portrait" r:id="rId1"/>
  <headerFooter alignWithMargins="0"/>
  <rowBreaks count="1" manualBreakCount="1">
    <brk id="35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33"/>
  <sheetViews>
    <sheetView showGridLines="0" view="pageBreakPreview" zoomScale="55" zoomScaleNormal="70" zoomScaleSheetLayoutView="55" workbookViewId="0">
      <selection activeCell="A28" sqref="A28"/>
    </sheetView>
  </sheetViews>
  <sheetFormatPr defaultColWidth="10.77734375" defaultRowHeight="23.95" customHeight="1" x14ac:dyDescent="0.2"/>
  <cols>
    <col min="1" max="1" width="57.44140625" style="31" customWidth="1"/>
    <col min="2" max="2" width="1.44140625" style="31" customWidth="1"/>
    <col min="3" max="3" width="8" style="31" customWidth="1"/>
    <col min="4" max="4" width="1.77734375" style="43" customWidth="1"/>
    <col min="5" max="5" width="16.77734375" style="43" customWidth="1"/>
    <col min="6" max="6" width="1.77734375" style="31" customWidth="1"/>
    <col min="7" max="7" width="16.77734375" style="43" customWidth="1"/>
    <col min="8" max="8" width="1.77734375" style="31" customWidth="1"/>
    <col min="9" max="9" width="28.21875" style="43" customWidth="1"/>
    <col min="10" max="10" width="1.77734375" style="31" customWidth="1"/>
    <col min="11" max="11" width="16.77734375" style="43" customWidth="1"/>
    <col min="12" max="12" width="1.77734375" style="43" customWidth="1"/>
    <col min="13" max="13" width="16.77734375" style="43" customWidth="1"/>
    <col min="14" max="14" width="1.77734375" style="31" customWidth="1"/>
    <col min="15" max="15" width="17.77734375" style="31" customWidth="1"/>
    <col min="16" max="16384" width="10.77734375" style="31"/>
  </cols>
  <sheetData>
    <row r="1" spans="1:16" s="30" customFormat="1" ht="23.95" customHeight="1" x14ac:dyDescent="0.2">
      <c r="A1" s="26" t="s">
        <v>83</v>
      </c>
      <c r="B1" s="27"/>
      <c r="C1" s="28"/>
      <c r="D1" s="29"/>
      <c r="E1" s="28"/>
      <c r="F1" s="29"/>
      <c r="G1" s="28"/>
      <c r="H1" s="29"/>
      <c r="O1" s="49"/>
    </row>
    <row r="2" spans="1:16" s="30" customFormat="1" ht="23.95" customHeight="1" x14ac:dyDescent="0.2">
      <c r="A2" s="26" t="s">
        <v>134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6" s="30" customFormat="1" ht="23.95" customHeight="1" x14ac:dyDescent="0.2">
      <c r="A3" s="26" t="s">
        <v>162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</row>
    <row r="4" spans="1:16" ht="23.95" customHeight="1" x14ac:dyDescent="0.2">
      <c r="K4" s="31"/>
      <c r="L4" s="31"/>
      <c r="N4" s="43"/>
      <c r="O4" s="49" t="s">
        <v>31</v>
      </c>
      <c r="P4" s="43"/>
    </row>
    <row r="5" spans="1:16" ht="23.95" customHeight="1" x14ac:dyDescent="0.2">
      <c r="D5" s="31"/>
      <c r="E5" s="31"/>
      <c r="F5" s="43"/>
      <c r="G5" s="36"/>
      <c r="H5" s="43"/>
      <c r="I5" s="36" t="s">
        <v>143</v>
      </c>
      <c r="K5" s="31"/>
      <c r="L5" s="31"/>
      <c r="M5" s="31"/>
      <c r="N5" s="49"/>
    </row>
    <row r="6" spans="1:16" ht="23.95" customHeight="1" x14ac:dyDescent="0.2">
      <c r="D6" s="31"/>
      <c r="E6" s="31"/>
      <c r="F6" s="43"/>
      <c r="G6" s="36"/>
      <c r="H6" s="43"/>
      <c r="I6" s="36" t="s">
        <v>144</v>
      </c>
      <c r="K6" s="31"/>
      <c r="L6" s="31"/>
      <c r="M6" s="31"/>
      <c r="N6" s="49"/>
    </row>
    <row r="7" spans="1:16" ht="23.95" customHeight="1" x14ac:dyDescent="0.2">
      <c r="D7" s="31"/>
      <c r="E7" s="31"/>
      <c r="F7" s="43"/>
      <c r="G7" s="36"/>
      <c r="H7" s="43"/>
      <c r="I7" s="62" t="s">
        <v>175</v>
      </c>
      <c r="K7" s="31"/>
      <c r="L7" s="31"/>
      <c r="M7" s="31"/>
      <c r="N7" s="49"/>
    </row>
    <row r="8" spans="1:16" ht="23.95" customHeight="1" x14ac:dyDescent="0.2">
      <c r="D8" s="31"/>
      <c r="E8" s="36" t="s">
        <v>2</v>
      </c>
      <c r="F8" s="43"/>
      <c r="G8" s="36"/>
      <c r="H8" s="43"/>
      <c r="I8" s="36" t="s">
        <v>120</v>
      </c>
      <c r="K8" s="70" t="s">
        <v>28</v>
      </c>
      <c r="L8" s="70"/>
      <c r="M8" s="70"/>
      <c r="N8" s="49"/>
    </row>
    <row r="9" spans="1:16" s="44" customFormat="1" ht="23.95" customHeight="1" x14ac:dyDescent="0.2">
      <c r="D9" s="45"/>
      <c r="E9" s="36" t="s">
        <v>4</v>
      </c>
      <c r="F9" s="36"/>
      <c r="G9" s="36"/>
      <c r="H9" s="36"/>
      <c r="I9" s="36" t="s">
        <v>106</v>
      </c>
      <c r="K9" s="36" t="s">
        <v>5</v>
      </c>
      <c r="L9" s="43"/>
      <c r="N9" s="36"/>
    </row>
    <row r="10" spans="1:16" s="44" customFormat="1" ht="23.95" customHeight="1" x14ac:dyDescent="0.2">
      <c r="C10" s="57" t="s">
        <v>0</v>
      </c>
      <c r="E10" s="57" t="s">
        <v>6</v>
      </c>
      <c r="F10" s="36"/>
      <c r="G10" s="57" t="s">
        <v>98</v>
      </c>
      <c r="H10" s="36"/>
      <c r="I10" s="33" t="s">
        <v>95</v>
      </c>
      <c r="K10" s="57" t="s">
        <v>107</v>
      </c>
      <c r="M10" s="33" t="s">
        <v>7</v>
      </c>
      <c r="O10" s="57" t="s">
        <v>3</v>
      </c>
    </row>
    <row r="11" spans="1:16" s="44" customFormat="1" ht="23.95" customHeight="1" x14ac:dyDescent="0.2">
      <c r="E11" s="36"/>
      <c r="F11" s="36"/>
      <c r="G11" s="36"/>
      <c r="H11" s="36"/>
      <c r="I11" s="36"/>
      <c r="K11" s="36"/>
      <c r="O11" s="36"/>
    </row>
    <row r="12" spans="1:16" s="44" customFormat="1" ht="23.95" customHeight="1" x14ac:dyDescent="0.2">
      <c r="A12" s="26" t="s">
        <v>140</v>
      </c>
      <c r="E12" s="2">
        <v>20000000</v>
      </c>
      <c r="F12" s="12"/>
      <c r="G12" s="2">
        <v>10598915</v>
      </c>
      <c r="H12" s="12"/>
      <c r="I12" s="2">
        <v>-844283</v>
      </c>
      <c r="J12" s="12"/>
      <c r="K12" s="2">
        <v>889700</v>
      </c>
      <c r="L12" s="12"/>
      <c r="M12" s="2">
        <v>5722072</v>
      </c>
      <c r="O12" s="8">
        <f>SUM(E12:M12)</f>
        <v>36366404</v>
      </c>
    </row>
    <row r="13" spans="1:16" s="44" customFormat="1" ht="23.95" customHeight="1" x14ac:dyDescent="0.2">
      <c r="A13" s="31" t="s">
        <v>152</v>
      </c>
      <c r="C13" s="37">
        <v>26</v>
      </c>
      <c r="E13" s="2">
        <v>0</v>
      </c>
      <c r="F13" s="12"/>
      <c r="G13" s="2">
        <v>0</v>
      </c>
      <c r="H13" s="12"/>
      <c r="I13" s="2">
        <v>0</v>
      </c>
      <c r="J13" s="12"/>
      <c r="K13" s="2">
        <v>34600</v>
      </c>
      <c r="L13" s="12"/>
      <c r="M13" s="2">
        <v>-34600</v>
      </c>
      <c r="O13" s="8">
        <f>SUM(E13:M13)</f>
        <v>0</v>
      </c>
    </row>
    <row r="14" spans="1:16" s="44" customFormat="1" ht="23.95" customHeight="1" x14ac:dyDescent="0.2">
      <c r="A14" s="31" t="s">
        <v>108</v>
      </c>
      <c r="C14" s="37">
        <v>27</v>
      </c>
      <c r="E14" s="2">
        <v>0</v>
      </c>
      <c r="F14" s="12"/>
      <c r="G14" s="2">
        <v>0</v>
      </c>
      <c r="H14" s="12"/>
      <c r="I14" s="2">
        <v>0</v>
      </c>
      <c r="J14" s="12"/>
      <c r="K14" s="2">
        <v>0</v>
      </c>
      <c r="L14" s="12"/>
      <c r="M14" s="2">
        <v>-1040000</v>
      </c>
      <c r="N14" s="2"/>
      <c r="O14" s="2">
        <f>SUM(E14:M14)</f>
        <v>-1040000</v>
      </c>
    </row>
    <row r="15" spans="1:16" s="44" customFormat="1" ht="23.95" customHeight="1" x14ac:dyDescent="0.2">
      <c r="A15" s="31" t="s">
        <v>136</v>
      </c>
      <c r="C15" s="37"/>
      <c r="E15" s="2"/>
      <c r="F15" s="12"/>
      <c r="G15" s="2"/>
      <c r="H15" s="12"/>
      <c r="I15" s="2"/>
      <c r="J15" s="12"/>
      <c r="K15" s="2"/>
      <c r="L15" s="12"/>
      <c r="M15" s="2"/>
      <c r="N15" s="2"/>
      <c r="O15" s="2"/>
    </row>
    <row r="16" spans="1:16" s="44" customFormat="1" ht="23.95" customHeight="1" x14ac:dyDescent="0.2">
      <c r="A16" s="31" t="s">
        <v>163</v>
      </c>
      <c r="C16" s="37">
        <v>9.1</v>
      </c>
      <c r="E16" s="2">
        <v>0</v>
      </c>
      <c r="F16" s="12"/>
      <c r="G16" s="2">
        <v>0</v>
      </c>
      <c r="H16" s="12"/>
      <c r="I16" s="2">
        <v>303062</v>
      </c>
      <c r="J16" s="12"/>
      <c r="K16" s="2">
        <v>0</v>
      </c>
      <c r="L16" s="12"/>
      <c r="M16" s="2">
        <v>-303062</v>
      </c>
      <c r="N16" s="2"/>
      <c r="O16" s="2">
        <f>SUM(E16:M16)</f>
        <v>0</v>
      </c>
    </row>
    <row r="17" spans="1:16" s="44" customFormat="1" ht="23.95" customHeight="1" x14ac:dyDescent="0.2">
      <c r="A17" s="31" t="s">
        <v>174</v>
      </c>
      <c r="C17" s="37"/>
      <c r="E17" s="1">
        <v>0</v>
      </c>
      <c r="F17" s="12"/>
      <c r="G17" s="1">
        <v>0</v>
      </c>
      <c r="H17" s="12"/>
      <c r="I17" s="1">
        <v>0</v>
      </c>
      <c r="J17" s="12"/>
      <c r="K17" s="1">
        <v>0</v>
      </c>
      <c r="L17" s="12"/>
      <c r="M17" s="1">
        <v>690838</v>
      </c>
      <c r="N17" s="2"/>
      <c r="O17" s="1">
        <f>SUM(E17:M17)</f>
        <v>690838</v>
      </c>
    </row>
    <row r="18" spans="1:16" s="44" customFormat="1" ht="23.95" customHeight="1" x14ac:dyDescent="0.2">
      <c r="A18" s="31" t="s">
        <v>164</v>
      </c>
      <c r="C18" s="37"/>
      <c r="E18" s="4">
        <v>0</v>
      </c>
      <c r="F18" s="12"/>
      <c r="G18" s="4">
        <v>0</v>
      </c>
      <c r="H18" s="12"/>
      <c r="I18" s="4">
        <v>-916191</v>
      </c>
      <c r="J18" s="12"/>
      <c r="K18" s="4">
        <v>0</v>
      </c>
      <c r="L18" s="12"/>
      <c r="M18" s="4">
        <v>-2012</v>
      </c>
      <c r="N18" s="2"/>
      <c r="O18" s="4">
        <f>SUM(E18:M18)</f>
        <v>-918203</v>
      </c>
    </row>
    <row r="19" spans="1:16" s="44" customFormat="1" ht="23.95" customHeight="1" x14ac:dyDescent="0.2">
      <c r="A19" s="31" t="s">
        <v>165</v>
      </c>
      <c r="C19" s="37"/>
      <c r="E19" s="2">
        <f>SUM(E17:E18)</f>
        <v>0</v>
      </c>
      <c r="F19" s="12"/>
      <c r="G19" s="2">
        <f>SUM(G17:G18)</f>
        <v>0</v>
      </c>
      <c r="H19" s="12"/>
      <c r="I19" s="2">
        <f>SUM(I17:I18)</f>
        <v>-916191</v>
      </c>
      <c r="J19" s="12"/>
      <c r="K19" s="2">
        <f>SUM(K17:K18)</f>
        <v>0</v>
      </c>
      <c r="L19" s="12"/>
      <c r="M19" s="2">
        <f>SUM(M17:M18)</f>
        <v>688826</v>
      </c>
      <c r="N19" s="2"/>
      <c r="O19" s="2">
        <f>SUM(O17:O18)</f>
        <v>-227365</v>
      </c>
    </row>
    <row r="20" spans="1:16" s="44" customFormat="1" ht="23.95" customHeight="1" thickBot="1" x14ac:dyDescent="0.25">
      <c r="A20" s="26" t="s">
        <v>166</v>
      </c>
      <c r="C20" s="37"/>
      <c r="E20" s="6">
        <f>SUM(E12:E16,E19)</f>
        <v>20000000</v>
      </c>
      <c r="F20" s="36"/>
      <c r="G20" s="6">
        <f>SUM(G12:G16,G19)</f>
        <v>10598915</v>
      </c>
      <c r="H20" s="36"/>
      <c r="I20" s="6">
        <f>SUM(I12:I16,I19)</f>
        <v>-1457412</v>
      </c>
      <c r="K20" s="6">
        <f>SUM(K12:K16,K19)</f>
        <v>924300</v>
      </c>
      <c r="M20" s="6">
        <f>SUM(M12:M16,M19)</f>
        <v>5033236</v>
      </c>
      <c r="O20" s="6">
        <f>SUM(O12:O16,O19)</f>
        <v>35099039</v>
      </c>
    </row>
    <row r="21" spans="1:16" ht="23.95" customHeight="1" thickTop="1" x14ac:dyDescent="0.2">
      <c r="A21" s="26"/>
      <c r="C21" s="64"/>
      <c r="D21" s="31"/>
      <c r="E21" s="20"/>
      <c r="F21" s="21"/>
      <c r="G21" s="20"/>
      <c r="H21" s="21"/>
      <c r="I21" s="20"/>
      <c r="J21" s="21"/>
      <c r="K21" s="20"/>
      <c r="L21" s="21"/>
      <c r="M21" s="20"/>
      <c r="N21" s="20"/>
      <c r="O21" s="20"/>
      <c r="P21" s="65"/>
    </row>
    <row r="22" spans="1:16" s="44" customFormat="1" ht="23.95" customHeight="1" x14ac:dyDescent="0.2">
      <c r="A22" s="26" t="s">
        <v>155</v>
      </c>
      <c r="C22" s="37"/>
      <c r="E22" s="2">
        <v>20000000</v>
      </c>
      <c r="F22" s="12"/>
      <c r="G22" s="2">
        <v>10598915</v>
      </c>
      <c r="H22" s="12"/>
      <c r="I22" s="2">
        <v>-1457412</v>
      </c>
      <c r="J22" s="12"/>
      <c r="K22" s="2">
        <v>924300</v>
      </c>
      <c r="L22" s="12"/>
      <c r="M22" s="2">
        <v>5033236</v>
      </c>
      <c r="O22" s="2">
        <f>SUM(E22:M22)</f>
        <v>35099039</v>
      </c>
    </row>
    <row r="23" spans="1:16" s="44" customFormat="1" ht="23.95" customHeight="1" x14ac:dyDescent="0.2">
      <c r="A23" s="31" t="s">
        <v>152</v>
      </c>
      <c r="C23" s="37">
        <v>26</v>
      </c>
      <c r="E23" s="2">
        <v>0</v>
      </c>
      <c r="F23" s="12"/>
      <c r="G23" s="2">
        <v>0</v>
      </c>
      <c r="H23" s="12"/>
      <c r="I23" s="2">
        <v>0</v>
      </c>
      <c r="J23" s="12"/>
      <c r="K23" s="2">
        <f>+BS!E50-BS!G50</f>
        <v>54700</v>
      </c>
      <c r="L23" s="12"/>
      <c r="M23" s="2">
        <f>-K23</f>
        <v>-54700</v>
      </c>
      <c r="O23" s="8">
        <f>SUM(E23:M23)</f>
        <v>0</v>
      </c>
    </row>
    <row r="24" spans="1:16" s="44" customFormat="1" ht="23.95" customHeight="1" x14ac:dyDescent="0.2">
      <c r="A24" s="31" t="s">
        <v>136</v>
      </c>
      <c r="C24" s="37"/>
      <c r="E24" s="2"/>
      <c r="F24" s="12"/>
      <c r="G24" s="2"/>
      <c r="H24" s="12"/>
      <c r="I24" s="2"/>
      <c r="J24" s="12"/>
      <c r="K24" s="2"/>
      <c r="L24" s="12"/>
      <c r="M24" s="2"/>
      <c r="O24" s="8"/>
    </row>
    <row r="25" spans="1:16" s="44" customFormat="1" ht="23.95" customHeight="1" x14ac:dyDescent="0.2">
      <c r="A25" s="31" t="s">
        <v>163</v>
      </c>
      <c r="C25" s="37">
        <v>9.1</v>
      </c>
      <c r="E25" s="2">
        <v>0</v>
      </c>
      <c r="F25" s="12"/>
      <c r="G25" s="2">
        <v>0</v>
      </c>
      <c r="H25" s="12"/>
      <c r="I25" s="2">
        <v>39492</v>
      </c>
      <c r="J25" s="12"/>
      <c r="K25" s="2">
        <v>0</v>
      </c>
      <c r="L25" s="12"/>
      <c r="M25" s="2">
        <f>-I25</f>
        <v>-39492</v>
      </c>
      <c r="O25" s="2">
        <f>SUM(E25:M25)</f>
        <v>0</v>
      </c>
    </row>
    <row r="26" spans="1:16" s="44" customFormat="1" ht="23.95" customHeight="1" x14ac:dyDescent="0.2">
      <c r="A26" s="31" t="s">
        <v>174</v>
      </c>
      <c r="E26" s="1">
        <v>0</v>
      </c>
      <c r="F26" s="12"/>
      <c r="G26" s="1">
        <v>0</v>
      </c>
      <c r="H26" s="12"/>
      <c r="I26" s="1">
        <v>0</v>
      </c>
      <c r="J26" s="12"/>
      <c r="K26" s="1">
        <v>0</v>
      </c>
      <c r="L26" s="12"/>
      <c r="M26" s="1">
        <v>1093349</v>
      </c>
      <c r="N26" s="2"/>
      <c r="O26" s="14">
        <f>SUM(E26:M26)</f>
        <v>1093349</v>
      </c>
    </row>
    <row r="27" spans="1:16" s="44" customFormat="1" ht="23.95" customHeight="1" x14ac:dyDescent="0.2">
      <c r="A27" s="31" t="s">
        <v>167</v>
      </c>
      <c r="E27" s="4">
        <v>0</v>
      </c>
      <c r="F27" s="12"/>
      <c r="G27" s="4">
        <v>0</v>
      </c>
      <c r="H27" s="12"/>
      <c r="I27" s="4">
        <v>-869932</v>
      </c>
      <c r="J27" s="12"/>
      <c r="K27" s="4">
        <v>0</v>
      </c>
      <c r="L27" s="12"/>
      <c r="M27" s="4">
        <v>7297</v>
      </c>
      <c r="N27" s="2"/>
      <c r="O27" s="15">
        <f>SUM(E27:M27)</f>
        <v>-862635</v>
      </c>
    </row>
    <row r="28" spans="1:16" s="44" customFormat="1" ht="23.95" customHeight="1" x14ac:dyDescent="0.2">
      <c r="A28" s="31" t="s">
        <v>165</v>
      </c>
      <c r="E28" s="2">
        <f>E27+E26</f>
        <v>0</v>
      </c>
      <c r="F28" s="12"/>
      <c r="G28" s="2">
        <f>G27+G26</f>
        <v>0</v>
      </c>
      <c r="H28" s="12"/>
      <c r="I28" s="2">
        <f>I27+I26</f>
        <v>-869932</v>
      </c>
      <c r="J28" s="12"/>
      <c r="K28" s="2">
        <f>K27+K26</f>
        <v>0</v>
      </c>
      <c r="L28" s="12"/>
      <c r="M28" s="2">
        <f>M27+M26</f>
        <v>1100646</v>
      </c>
      <c r="N28" s="2"/>
      <c r="O28" s="2">
        <f>O27+O26</f>
        <v>230714</v>
      </c>
    </row>
    <row r="29" spans="1:16" s="44" customFormat="1" ht="23.95" customHeight="1" thickBot="1" x14ac:dyDescent="0.25">
      <c r="A29" s="26" t="s">
        <v>171</v>
      </c>
      <c r="E29" s="6">
        <f>SUM(E22:E25,E28)</f>
        <v>20000000</v>
      </c>
      <c r="F29" s="36"/>
      <c r="G29" s="6">
        <f>SUM(G22:G25,G28)</f>
        <v>10598915</v>
      </c>
      <c r="H29" s="36"/>
      <c r="I29" s="6">
        <f>SUM(I22:I25,I28)</f>
        <v>-2287852</v>
      </c>
      <c r="K29" s="6">
        <f>SUM(K22:K25,K28)</f>
        <v>979000</v>
      </c>
      <c r="M29" s="6">
        <f>SUM(M22:M25,M28)</f>
        <v>6039690</v>
      </c>
      <c r="O29" s="6">
        <f>SUM(O22:O25,O28)</f>
        <v>35329753</v>
      </c>
    </row>
    <row r="30" spans="1:16" s="44" customFormat="1" ht="23.95" customHeight="1" thickTop="1" x14ac:dyDescent="0.2">
      <c r="A30" s="26"/>
      <c r="E30" s="61">
        <f>E29-BS!E46</f>
        <v>0</v>
      </c>
      <c r="F30" s="66"/>
      <c r="G30" s="61">
        <f>G29-BS!E47</f>
        <v>0</v>
      </c>
      <c r="H30" s="66"/>
      <c r="I30" s="61">
        <f>I29-BS!E48</f>
        <v>0</v>
      </c>
      <c r="J30" s="66"/>
      <c r="K30" s="61">
        <f>K29-BS!E50</f>
        <v>0</v>
      </c>
      <c r="L30" s="66"/>
      <c r="M30" s="61">
        <f>M29-BS!E51</f>
        <v>0</v>
      </c>
      <c r="N30" s="66"/>
      <c r="O30" s="61">
        <f>O29-BS!E52</f>
        <v>0</v>
      </c>
    </row>
    <row r="31" spans="1:16" ht="23.95" customHeight="1" x14ac:dyDescent="0.2">
      <c r="A31" s="35" t="s">
        <v>1</v>
      </c>
      <c r="D31" s="31"/>
      <c r="E31" s="52"/>
      <c r="F31" s="38"/>
      <c r="G31" s="52"/>
      <c r="H31" s="38"/>
      <c r="I31" s="52"/>
      <c r="J31" s="52"/>
      <c r="K31" s="52"/>
      <c r="L31" s="52"/>
      <c r="M31" s="52"/>
      <c r="N31" s="52"/>
      <c r="O31" s="52"/>
    </row>
    <row r="32" spans="1:16" ht="23.95" customHeight="1" x14ac:dyDescent="0.2">
      <c r="A32" s="26"/>
      <c r="D32" s="31"/>
      <c r="E32" s="52"/>
      <c r="F32" s="38"/>
      <c r="G32" s="52"/>
      <c r="H32" s="38"/>
      <c r="I32" s="52"/>
      <c r="J32" s="52"/>
      <c r="K32" s="52"/>
      <c r="L32" s="52"/>
      <c r="M32" s="52"/>
      <c r="N32" s="52"/>
      <c r="O32" s="52"/>
    </row>
    <row r="33" spans="2:2" ht="23.95" customHeight="1" x14ac:dyDescent="0.2">
      <c r="B33" s="35"/>
    </row>
  </sheetData>
  <mergeCells count="1">
    <mergeCell ref="K8:M8"/>
  </mergeCells>
  <printOptions horizontalCentered="1"/>
  <pageMargins left="0.19685039370078741" right="0.19685039370078741" top="0.86614173228346458" bottom="0" header="0.19685039370078741" footer="0.19685039370078741"/>
  <pageSetup paperSize="9" scale="70" orientation="landscape" r:id="rId1"/>
  <headerFooter alignWithMargins="0"/>
  <ignoredErrors>
    <ignoredError sqref="E29:I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82"/>
  <sheetViews>
    <sheetView showGridLines="0" tabSelected="1" view="pageBreakPreview" topLeftCell="A63" zoomScale="70" zoomScaleNormal="100" zoomScaleSheetLayoutView="70" workbookViewId="0">
      <selection activeCell="C71" sqref="C71"/>
    </sheetView>
  </sheetViews>
  <sheetFormatPr defaultColWidth="10.77734375" defaultRowHeight="23.95" customHeight="1" x14ac:dyDescent="0.2"/>
  <cols>
    <col min="1" max="1" width="73.6640625" style="31" customWidth="1"/>
    <col min="2" max="2" width="7" style="31" customWidth="1"/>
    <col min="3" max="3" width="0.77734375" style="31" customWidth="1"/>
    <col min="4" max="4" width="15.5546875" style="43" customWidth="1"/>
    <col min="5" max="5" width="1.21875" style="31" customWidth="1"/>
    <col min="6" max="6" width="15.5546875" style="43" customWidth="1"/>
    <col min="7" max="7" width="0.77734375" style="31" customWidth="1"/>
    <col min="8" max="16384" width="10.77734375" style="31"/>
  </cols>
  <sheetData>
    <row r="1" spans="1:21" ht="23.95" customHeight="1" x14ac:dyDescent="0.2">
      <c r="A1" s="26" t="s">
        <v>83</v>
      </c>
      <c r="B1" s="26"/>
      <c r="D1" s="29"/>
      <c r="E1" s="28"/>
      <c r="F1" s="49"/>
    </row>
    <row r="2" spans="1:21" ht="23.95" customHeight="1" x14ac:dyDescent="0.2">
      <c r="A2" s="26" t="s">
        <v>69</v>
      </c>
      <c r="B2" s="26"/>
      <c r="D2" s="29"/>
      <c r="E2" s="28"/>
      <c r="F2" s="29"/>
    </row>
    <row r="3" spans="1:21" ht="23.95" customHeight="1" x14ac:dyDescent="0.2">
      <c r="A3" s="26" t="s">
        <v>162</v>
      </c>
      <c r="B3" s="26"/>
      <c r="D3" s="29"/>
      <c r="E3" s="28"/>
      <c r="F3" s="29"/>
    </row>
    <row r="4" spans="1:21" ht="23.95" customHeight="1" x14ac:dyDescent="0.2">
      <c r="D4" s="32"/>
      <c r="F4" s="32" t="s">
        <v>31</v>
      </c>
    </row>
    <row r="5" spans="1:21" ht="23.95" customHeight="1" x14ac:dyDescent="0.2">
      <c r="D5" s="34">
        <v>2022</v>
      </c>
      <c r="F5" s="34">
        <v>2021</v>
      </c>
    </row>
    <row r="6" spans="1:21" ht="23.95" customHeight="1" x14ac:dyDescent="0.2">
      <c r="A6" s="26" t="s">
        <v>11</v>
      </c>
      <c r="B6" s="26"/>
    </row>
    <row r="7" spans="1:21" ht="23.95" customHeight="1" x14ac:dyDescent="0.2">
      <c r="A7" s="31" t="s">
        <v>109</v>
      </c>
      <c r="C7" s="50"/>
      <c r="D7" s="51">
        <f>+Pl!E30</f>
        <v>1317227</v>
      </c>
      <c r="E7" s="51"/>
      <c r="F7" s="51">
        <v>815440</v>
      </c>
      <c r="G7" s="50"/>
      <c r="H7" s="38"/>
      <c r="L7" s="38"/>
      <c r="M7" s="38"/>
      <c r="N7" s="38"/>
      <c r="O7" s="38"/>
      <c r="P7" s="38"/>
      <c r="Q7" s="38"/>
      <c r="R7" s="38"/>
      <c r="S7" s="38"/>
      <c r="T7" s="38"/>
      <c r="U7" s="38"/>
    </row>
    <row r="8" spans="1:21" ht="23.95" customHeight="1" x14ac:dyDescent="0.2">
      <c r="A8" s="35" t="s">
        <v>110</v>
      </c>
      <c r="B8" s="35"/>
      <c r="D8" s="51"/>
      <c r="E8" s="51"/>
      <c r="F8" s="51"/>
      <c r="L8" s="38"/>
      <c r="M8" s="38"/>
      <c r="N8" s="38"/>
      <c r="O8" s="38"/>
      <c r="P8" s="38"/>
      <c r="Q8" s="38"/>
      <c r="R8" s="38"/>
      <c r="S8" s="38"/>
    </row>
    <row r="9" spans="1:21" ht="23.95" customHeight="1" x14ac:dyDescent="0.2">
      <c r="A9" s="35" t="s">
        <v>74</v>
      </c>
      <c r="B9" s="35"/>
      <c r="D9" s="51"/>
      <c r="E9" s="51"/>
      <c r="F9" s="51"/>
      <c r="L9" s="38"/>
      <c r="M9" s="38"/>
      <c r="N9" s="38"/>
      <c r="O9" s="38"/>
      <c r="P9" s="38"/>
      <c r="Q9" s="38"/>
      <c r="R9" s="38"/>
      <c r="S9" s="38"/>
    </row>
    <row r="10" spans="1:21" ht="23.95" customHeight="1" x14ac:dyDescent="0.2">
      <c r="A10" s="46" t="s">
        <v>29</v>
      </c>
      <c r="B10" s="46"/>
      <c r="D10" s="51">
        <v>421443</v>
      </c>
      <c r="E10" s="51"/>
      <c r="F10" s="51">
        <v>439928</v>
      </c>
      <c r="H10" s="38"/>
      <c r="L10" s="38"/>
      <c r="M10" s="38"/>
      <c r="N10" s="38"/>
      <c r="O10" s="38"/>
      <c r="P10" s="38"/>
      <c r="Q10" s="38"/>
      <c r="R10" s="38"/>
      <c r="S10" s="38"/>
    </row>
    <row r="11" spans="1:21" ht="23.95" customHeight="1" x14ac:dyDescent="0.2">
      <c r="A11" s="46" t="s">
        <v>123</v>
      </c>
      <c r="B11" s="46"/>
      <c r="D11" s="51">
        <v>2550383</v>
      </c>
      <c r="E11" s="51"/>
      <c r="F11" s="51">
        <v>3283835</v>
      </c>
      <c r="H11" s="38"/>
      <c r="L11" s="38"/>
      <c r="M11" s="38"/>
      <c r="N11" s="38"/>
      <c r="O11" s="38"/>
      <c r="P11" s="38"/>
      <c r="Q11" s="38"/>
      <c r="R11" s="38"/>
      <c r="S11" s="38"/>
    </row>
    <row r="12" spans="1:21" ht="23.95" customHeight="1" x14ac:dyDescent="0.2">
      <c r="A12" s="46" t="s">
        <v>149</v>
      </c>
      <c r="B12" s="46"/>
      <c r="D12" s="51">
        <v>39804</v>
      </c>
      <c r="E12" s="51"/>
      <c r="F12" s="51">
        <v>56193</v>
      </c>
      <c r="H12" s="38"/>
      <c r="L12" s="38"/>
      <c r="M12" s="38"/>
      <c r="N12" s="38"/>
      <c r="O12" s="38"/>
      <c r="P12" s="38"/>
      <c r="Q12" s="38"/>
      <c r="R12" s="38"/>
      <c r="S12" s="38"/>
    </row>
    <row r="13" spans="1:21" ht="23.95" customHeight="1" x14ac:dyDescent="0.2">
      <c r="A13" s="46" t="s">
        <v>150</v>
      </c>
      <c r="B13" s="46"/>
      <c r="D13" s="51">
        <v>1040</v>
      </c>
      <c r="E13" s="51"/>
      <c r="F13" s="51">
        <v>20325</v>
      </c>
      <c r="H13" s="38"/>
      <c r="L13" s="38"/>
      <c r="M13" s="38"/>
      <c r="N13" s="38"/>
      <c r="O13" s="38"/>
      <c r="P13" s="38"/>
      <c r="Q13" s="38"/>
      <c r="R13" s="38"/>
      <c r="S13" s="38"/>
    </row>
    <row r="14" spans="1:21" ht="23.95" customHeight="1" x14ac:dyDescent="0.2">
      <c r="A14" s="46" t="s">
        <v>141</v>
      </c>
      <c r="B14" s="46"/>
      <c r="D14" s="51">
        <v>0</v>
      </c>
      <c r="E14" s="51"/>
      <c r="F14" s="51">
        <v>962</v>
      </c>
      <c r="H14" s="38"/>
      <c r="L14" s="38"/>
      <c r="M14" s="38"/>
      <c r="N14" s="38"/>
      <c r="O14" s="38"/>
      <c r="P14" s="38"/>
      <c r="Q14" s="38"/>
      <c r="R14" s="38"/>
      <c r="S14" s="38"/>
    </row>
    <row r="15" spans="1:21" ht="23.95" customHeight="1" x14ac:dyDescent="0.2">
      <c r="A15" s="46" t="s">
        <v>184</v>
      </c>
      <c r="B15" s="46"/>
      <c r="D15" s="51">
        <v>-108115</v>
      </c>
      <c r="E15" s="51"/>
      <c r="F15" s="51">
        <v>-54723</v>
      </c>
      <c r="H15" s="38"/>
      <c r="L15" s="38"/>
      <c r="M15" s="38"/>
      <c r="N15" s="38"/>
      <c r="O15" s="38"/>
      <c r="P15" s="38"/>
      <c r="Q15" s="38"/>
      <c r="R15" s="38"/>
      <c r="S15" s="38"/>
    </row>
    <row r="16" spans="1:21" ht="23.95" customHeight="1" x14ac:dyDescent="0.2">
      <c r="A16" s="46" t="s">
        <v>157</v>
      </c>
      <c r="B16" s="46"/>
      <c r="D16" s="51">
        <v>-415</v>
      </c>
      <c r="E16" s="51"/>
      <c r="F16" s="51">
        <v>-1064</v>
      </c>
      <c r="H16" s="38"/>
      <c r="L16" s="38"/>
      <c r="M16" s="38"/>
      <c r="N16" s="38"/>
      <c r="O16" s="38"/>
      <c r="P16" s="38"/>
      <c r="Q16" s="38"/>
      <c r="R16" s="38"/>
      <c r="S16" s="38"/>
    </row>
    <row r="17" spans="1:19" ht="23.95" customHeight="1" x14ac:dyDescent="0.2">
      <c r="A17" s="46" t="s">
        <v>158</v>
      </c>
      <c r="B17" s="46"/>
      <c r="D17" s="51">
        <v>227</v>
      </c>
      <c r="E17" s="51"/>
      <c r="F17" s="51">
        <v>-10208</v>
      </c>
      <c r="H17" s="38"/>
      <c r="L17" s="38"/>
      <c r="M17" s="38"/>
      <c r="N17" s="38"/>
      <c r="O17" s="38"/>
      <c r="P17" s="38"/>
      <c r="Q17" s="38"/>
      <c r="R17" s="38"/>
      <c r="S17" s="38"/>
    </row>
    <row r="18" spans="1:19" ht="23.95" customHeight="1" x14ac:dyDescent="0.2">
      <c r="A18" s="46" t="s">
        <v>126</v>
      </c>
      <c r="B18" s="46"/>
      <c r="D18" s="51">
        <v>0</v>
      </c>
      <c r="E18" s="51"/>
      <c r="F18" s="51">
        <v>-155651</v>
      </c>
      <c r="H18" s="38"/>
      <c r="L18" s="38"/>
      <c r="M18" s="38"/>
      <c r="N18" s="38"/>
      <c r="O18" s="38"/>
      <c r="P18" s="38"/>
      <c r="Q18" s="38"/>
      <c r="R18" s="38"/>
      <c r="S18" s="38"/>
    </row>
    <row r="19" spans="1:19" ht="23.95" customHeight="1" x14ac:dyDescent="0.2">
      <c r="A19" s="46" t="s">
        <v>36</v>
      </c>
      <c r="B19" s="46"/>
      <c r="D19" s="52">
        <v>-6284155</v>
      </c>
      <c r="E19" s="38"/>
      <c r="F19" s="52">
        <v>-5564607</v>
      </c>
      <c r="H19" s="38"/>
      <c r="L19" s="38"/>
      <c r="M19" s="38"/>
      <c r="N19" s="38"/>
      <c r="O19" s="38"/>
      <c r="P19" s="38"/>
      <c r="Q19" s="38"/>
      <c r="R19" s="38"/>
      <c r="S19" s="38"/>
    </row>
    <row r="20" spans="1:19" ht="23.95" customHeight="1" x14ac:dyDescent="0.2">
      <c r="A20" s="46" t="s">
        <v>62</v>
      </c>
      <c r="B20" s="46"/>
      <c r="D20" s="51">
        <v>-423689</v>
      </c>
      <c r="E20" s="51"/>
      <c r="F20" s="51">
        <v>-801303</v>
      </c>
      <c r="H20" s="38"/>
      <c r="L20" s="38"/>
      <c r="M20" s="38"/>
      <c r="N20" s="38"/>
      <c r="O20" s="38"/>
      <c r="P20" s="38"/>
      <c r="Q20" s="38"/>
      <c r="R20" s="38"/>
      <c r="S20" s="38"/>
    </row>
    <row r="21" spans="1:19" ht="23.95" customHeight="1" x14ac:dyDescent="0.2">
      <c r="A21" s="31" t="s">
        <v>37</v>
      </c>
      <c r="D21" s="52">
        <v>6718078</v>
      </c>
      <c r="E21" s="38"/>
      <c r="F21" s="52">
        <v>5675940</v>
      </c>
      <c r="H21" s="38"/>
      <c r="L21" s="38"/>
      <c r="M21" s="38"/>
      <c r="N21" s="38"/>
      <c r="O21" s="38"/>
      <c r="P21" s="38"/>
      <c r="Q21" s="38"/>
      <c r="R21" s="38"/>
      <c r="S21" s="38"/>
    </row>
    <row r="22" spans="1:19" ht="23.95" customHeight="1" x14ac:dyDescent="0.2">
      <c r="A22" s="46" t="s">
        <v>38</v>
      </c>
      <c r="B22" s="46"/>
      <c r="D22" s="52">
        <v>-2358430</v>
      </c>
      <c r="E22" s="38"/>
      <c r="F22" s="52">
        <v>-2309226</v>
      </c>
      <c r="H22" s="38"/>
      <c r="L22" s="38"/>
      <c r="M22" s="38"/>
      <c r="N22" s="38"/>
      <c r="O22" s="38"/>
      <c r="P22" s="38"/>
      <c r="Q22" s="38"/>
      <c r="R22" s="38"/>
      <c r="S22" s="38"/>
    </row>
    <row r="23" spans="1:19" ht="23.95" customHeight="1" x14ac:dyDescent="0.2">
      <c r="A23" s="46" t="s">
        <v>111</v>
      </c>
      <c r="B23" s="46"/>
      <c r="D23" s="53">
        <v>-132143</v>
      </c>
      <c r="E23" s="38"/>
      <c r="F23" s="53">
        <v>-569360</v>
      </c>
      <c r="H23" s="38"/>
      <c r="L23" s="38"/>
      <c r="M23" s="38"/>
      <c r="N23" s="38"/>
      <c r="O23" s="38"/>
      <c r="P23" s="38"/>
      <c r="Q23" s="38"/>
      <c r="R23" s="38"/>
      <c r="S23" s="38"/>
    </row>
    <row r="24" spans="1:19" ht="23.95" customHeight="1" x14ac:dyDescent="0.2">
      <c r="A24" s="54" t="s">
        <v>128</v>
      </c>
      <c r="B24" s="54"/>
      <c r="D24" s="51">
        <f>SUM(D7:D23)</f>
        <v>1741255</v>
      </c>
      <c r="E24" s="51"/>
      <c r="F24" s="51">
        <f>SUM(F7:F23)</f>
        <v>826481</v>
      </c>
      <c r="H24" s="38"/>
      <c r="L24" s="38"/>
      <c r="M24" s="38"/>
      <c r="N24" s="38"/>
      <c r="O24" s="38"/>
      <c r="P24" s="38"/>
      <c r="Q24" s="38"/>
      <c r="R24" s="38"/>
      <c r="S24" s="38"/>
    </row>
    <row r="25" spans="1:19" ht="23.95" customHeight="1" x14ac:dyDescent="0.2">
      <c r="A25" s="35" t="s">
        <v>151</v>
      </c>
      <c r="B25" s="35"/>
      <c r="D25" s="51"/>
      <c r="E25" s="51"/>
      <c r="F25" s="51"/>
      <c r="L25" s="38"/>
      <c r="M25" s="38"/>
      <c r="N25" s="38"/>
      <c r="O25" s="38"/>
      <c r="P25" s="38"/>
      <c r="Q25" s="38"/>
      <c r="R25" s="38"/>
      <c r="S25" s="38"/>
    </row>
    <row r="26" spans="1:19" ht="23.95" customHeight="1" x14ac:dyDescent="0.2">
      <c r="A26" s="46" t="s">
        <v>9</v>
      </c>
      <c r="B26" s="46"/>
      <c r="D26" s="51">
        <v>-670626</v>
      </c>
      <c r="E26" s="51"/>
      <c r="F26" s="51">
        <v>656046</v>
      </c>
      <c r="H26" s="38"/>
      <c r="L26" s="38"/>
      <c r="M26" s="38"/>
      <c r="N26" s="38"/>
      <c r="O26" s="38"/>
      <c r="P26" s="38"/>
      <c r="Q26" s="38"/>
      <c r="R26" s="38"/>
      <c r="S26" s="38"/>
    </row>
    <row r="27" spans="1:19" ht="23.95" customHeight="1" x14ac:dyDescent="0.2">
      <c r="A27" s="46" t="s">
        <v>46</v>
      </c>
      <c r="B27" s="46"/>
      <c r="D27" s="51">
        <v>-41675323</v>
      </c>
      <c r="E27" s="51"/>
      <c r="F27" s="51">
        <v>-16509777</v>
      </c>
      <c r="H27" s="38"/>
      <c r="L27" s="38"/>
      <c r="M27" s="38"/>
      <c r="N27" s="38"/>
      <c r="O27" s="38"/>
      <c r="P27" s="38"/>
      <c r="Q27" s="38"/>
      <c r="R27" s="38"/>
      <c r="S27" s="38"/>
    </row>
    <row r="28" spans="1:19" ht="23.95" customHeight="1" x14ac:dyDescent="0.2">
      <c r="A28" s="46" t="s">
        <v>61</v>
      </c>
      <c r="B28" s="46"/>
      <c r="D28" s="51">
        <v>-13072</v>
      </c>
      <c r="E28" s="51"/>
      <c r="F28" s="51">
        <v>-3056</v>
      </c>
      <c r="H28" s="38"/>
      <c r="L28" s="38"/>
      <c r="M28" s="38"/>
      <c r="N28" s="38"/>
      <c r="O28" s="38"/>
      <c r="P28" s="38"/>
      <c r="Q28" s="38"/>
      <c r="R28" s="38"/>
      <c r="S28" s="38"/>
    </row>
    <row r="29" spans="1:19" ht="23.95" customHeight="1" x14ac:dyDescent="0.2">
      <c r="A29" s="46" t="s">
        <v>12</v>
      </c>
      <c r="B29" s="46"/>
      <c r="D29" s="51">
        <v>-167218</v>
      </c>
      <c r="E29" s="51"/>
      <c r="F29" s="51">
        <v>-58922</v>
      </c>
      <c r="H29" s="38"/>
      <c r="L29" s="38"/>
      <c r="M29" s="38"/>
      <c r="N29" s="38"/>
      <c r="O29" s="38"/>
      <c r="P29" s="38"/>
      <c r="Q29" s="38"/>
      <c r="R29" s="38"/>
      <c r="S29" s="38"/>
    </row>
    <row r="30" spans="1:19" ht="23.95" customHeight="1" x14ac:dyDescent="0.2">
      <c r="A30" s="46" t="s">
        <v>13</v>
      </c>
      <c r="B30" s="46"/>
      <c r="D30" s="52"/>
      <c r="E30" s="38"/>
      <c r="F30" s="52"/>
      <c r="H30" s="38"/>
      <c r="L30" s="38"/>
      <c r="M30" s="38"/>
      <c r="N30" s="38"/>
      <c r="O30" s="38"/>
      <c r="P30" s="38"/>
      <c r="Q30" s="38"/>
      <c r="R30" s="38"/>
      <c r="S30" s="38"/>
    </row>
    <row r="31" spans="1:19" ht="23.95" customHeight="1" x14ac:dyDescent="0.2">
      <c r="A31" s="46" t="s">
        <v>10</v>
      </c>
      <c r="B31" s="46"/>
      <c r="D31" s="52">
        <v>38918933</v>
      </c>
      <c r="E31" s="38"/>
      <c r="F31" s="52">
        <v>9778141</v>
      </c>
      <c r="H31" s="38"/>
      <c r="L31" s="38"/>
      <c r="M31" s="38"/>
      <c r="N31" s="38"/>
      <c r="O31" s="38"/>
      <c r="P31" s="38"/>
      <c r="Q31" s="38"/>
      <c r="R31" s="38"/>
      <c r="S31" s="38"/>
    </row>
    <row r="32" spans="1:19" ht="23.95" customHeight="1" x14ac:dyDescent="0.2">
      <c r="A32" s="46" t="s">
        <v>9</v>
      </c>
      <c r="B32" s="46"/>
      <c r="D32" s="38">
        <v>4570467</v>
      </c>
      <c r="E32" s="52"/>
      <c r="F32" s="38">
        <v>6843207</v>
      </c>
      <c r="H32" s="38"/>
      <c r="L32" s="38"/>
      <c r="M32" s="38"/>
      <c r="N32" s="38"/>
      <c r="O32" s="38"/>
      <c r="P32" s="38"/>
      <c r="Q32" s="38"/>
      <c r="R32" s="38"/>
      <c r="S32" s="38"/>
    </row>
    <row r="33" spans="1:19" ht="23.95" customHeight="1" x14ac:dyDescent="0.2">
      <c r="A33" s="31" t="s">
        <v>30</v>
      </c>
      <c r="D33" s="52">
        <v>-89037</v>
      </c>
      <c r="E33" s="51"/>
      <c r="F33" s="52">
        <v>-760041</v>
      </c>
      <c r="H33" s="38"/>
      <c r="L33" s="38"/>
      <c r="M33" s="38"/>
      <c r="N33" s="38"/>
      <c r="O33" s="38"/>
      <c r="P33" s="38"/>
      <c r="Q33" s="38"/>
      <c r="R33" s="38"/>
      <c r="S33" s="38"/>
    </row>
    <row r="34" spans="1:19" ht="23.95" customHeight="1" x14ac:dyDescent="0.2">
      <c r="A34" s="31" t="s">
        <v>75</v>
      </c>
      <c r="D34" s="51">
        <v>420</v>
      </c>
      <c r="E34" s="38"/>
      <c r="F34" s="51">
        <v>-906</v>
      </c>
      <c r="H34" s="38"/>
      <c r="L34" s="38"/>
      <c r="M34" s="38"/>
      <c r="N34" s="38"/>
      <c r="O34" s="38"/>
      <c r="P34" s="38"/>
      <c r="Q34" s="38"/>
      <c r="R34" s="38"/>
      <c r="S34" s="38"/>
    </row>
    <row r="35" spans="1:19" ht="23.95" customHeight="1" x14ac:dyDescent="0.2">
      <c r="A35" s="46" t="s">
        <v>79</v>
      </c>
      <c r="B35" s="46"/>
      <c r="D35" s="38">
        <v>139188</v>
      </c>
      <c r="E35" s="51"/>
      <c r="F35" s="38">
        <v>142760</v>
      </c>
      <c r="H35" s="38"/>
      <c r="L35" s="38"/>
      <c r="M35" s="38"/>
      <c r="N35" s="38"/>
      <c r="O35" s="38"/>
      <c r="P35" s="38"/>
      <c r="Q35" s="38"/>
      <c r="R35" s="38"/>
      <c r="S35" s="38"/>
    </row>
    <row r="36" spans="1:19" ht="23.95" customHeight="1" x14ac:dyDescent="0.2">
      <c r="A36" s="46" t="s">
        <v>112</v>
      </c>
      <c r="B36" s="46"/>
      <c r="D36" s="51">
        <v>-12628</v>
      </c>
      <c r="E36" s="51"/>
      <c r="F36" s="51">
        <v>-35322</v>
      </c>
      <c r="H36" s="38"/>
      <c r="L36" s="38"/>
      <c r="M36" s="38"/>
      <c r="N36" s="38"/>
      <c r="O36" s="38"/>
      <c r="P36" s="38"/>
      <c r="Q36" s="38"/>
      <c r="R36" s="38"/>
      <c r="S36" s="38"/>
    </row>
    <row r="37" spans="1:19" ht="23.95" customHeight="1" x14ac:dyDescent="0.2">
      <c r="A37" s="46" t="s">
        <v>145</v>
      </c>
      <c r="B37" s="46"/>
      <c r="D37" s="51">
        <v>69355</v>
      </c>
      <c r="E37" s="51"/>
      <c r="F37" s="51">
        <v>53364</v>
      </c>
      <c r="H37" s="38"/>
      <c r="L37" s="38"/>
      <c r="M37" s="38"/>
      <c r="N37" s="38"/>
      <c r="O37" s="38"/>
      <c r="P37" s="38"/>
      <c r="Q37" s="38"/>
      <c r="R37" s="38"/>
      <c r="S37" s="38"/>
    </row>
    <row r="38" spans="1:19" ht="23.95" customHeight="1" x14ac:dyDescent="0.2">
      <c r="A38" s="35" t="s">
        <v>14</v>
      </c>
      <c r="B38" s="35"/>
      <c r="D38" s="38">
        <v>139067</v>
      </c>
      <c r="E38" s="52"/>
      <c r="F38" s="38">
        <v>-94197</v>
      </c>
      <c r="H38" s="38"/>
      <c r="L38" s="38"/>
      <c r="M38" s="38"/>
      <c r="N38" s="38"/>
      <c r="O38" s="38"/>
      <c r="P38" s="38"/>
      <c r="Q38" s="38"/>
      <c r="R38" s="38"/>
      <c r="S38" s="38"/>
    </row>
    <row r="39" spans="1:19" ht="23.95" customHeight="1" x14ac:dyDescent="0.2">
      <c r="A39" s="54" t="s">
        <v>185</v>
      </c>
      <c r="B39" s="54"/>
      <c r="D39" s="55">
        <f>SUM(D24:D38)</f>
        <v>2950781</v>
      </c>
      <c r="E39" s="52"/>
      <c r="F39" s="55">
        <f>SUM(F24,F26:F38)</f>
        <v>837778</v>
      </c>
      <c r="H39" s="38"/>
      <c r="L39" s="38"/>
      <c r="M39" s="38"/>
      <c r="N39" s="38"/>
      <c r="O39" s="38"/>
      <c r="P39" s="38"/>
      <c r="Q39" s="38"/>
      <c r="R39" s="38"/>
      <c r="S39" s="38"/>
    </row>
    <row r="40" spans="1:19" ht="23.95" customHeight="1" x14ac:dyDescent="0.2">
      <c r="L40" s="38"/>
      <c r="M40" s="38"/>
      <c r="N40" s="38"/>
      <c r="O40" s="38"/>
      <c r="P40" s="38"/>
      <c r="Q40" s="38"/>
      <c r="R40" s="38"/>
      <c r="S40" s="38"/>
    </row>
    <row r="41" spans="1:19" ht="23.95" customHeight="1" x14ac:dyDescent="0.2">
      <c r="A41" s="35" t="s">
        <v>1</v>
      </c>
      <c r="B41" s="35"/>
      <c r="D41" s="49"/>
      <c r="E41" s="56"/>
      <c r="F41" s="49"/>
      <c r="L41" s="38"/>
      <c r="M41" s="38"/>
      <c r="N41" s="38"/>
      <c r="O41" s="38"/>
      <c r="P41" s="38"/>
      <c r="Q41" s="38"/>
      <c r="R41" s="38"/>
      <c r="S41" s="38"/>
    </row>
    <row r="42" spans="1:19" ht="23.95" customHeight="1" x14ac:dyDescent="0.2">
      <c r="A42" s="26" t="s">
        <v>83</v>
      </c>
      <c r="B42" s="26"/>
      <c r="D42" s="49"/>
      <c r="E42" s="56"/>
      <c r="F42" s="49"/>
      <c r="L42" s="38"/>
      <c r="M42" s="38"/>
      <c r="N42" s="38"/>
      <c r="O42" s="38"/>
      <c r="P42" s="38"/>
      <c r="Q42" s="38"/>
      <c r="R42" s="38"/>
      <c r="S42" s="38"/>
    </row>
    <row r="43" spans="1:19" ht="23.95" customHeight="1" x14ac:dyDescent="0.2">
      <c r="A43" s="26" t="s">
        <v>70</v>
      </c>
      <c r="B43" s="26"/>
      <c r="D43" s="29"/>
      <c r="E43" s="28"/>
      <c r="F43" s="29"/>
      <c r="L43" s="38"/>
      <c r="M43" s="38"/>
      <c r="N43" s="38"/>
      <c r="O43" s="38"/>
      <c r="P43" s="38"/>
      <c r="Q43" s="38"/>
      <c r="R43" s="38"/>
      <c r="S43" s="38"/>
    </row>
    <row r="44" spans="1:19" ht="23.95" customHeight="1" x14ac:dyDescent="0.2">
      <c r="A44" s="26" t="s">
        <v>162</v>
      </c>
      <c r="B44" s="26"/>
      <c r="D44" s="29"/>
      <c r="E44" s="28"/>
      <c r="F44" s="29"/>
      <c r="L44" s="38"/>
      <c r="M44" s="38"/>
      <c r="N44" s="38"/>
      <c r="O44" s="38"/>
      <c r="P44" s="38"/>
      <c r="Q44" s="38"/>
      <c r="R44" s="38"/>
      <c r="S44" s="38"/>
    </row>
    <row r="45" spans="1:19" ht="23.95" customHeight="1" x14ac:dyDescent="0.2">
      <c r="D45" s="32"/>
      <c r="F45" s="32" t="s">
        <v>31</v>
      </c>
      <c r="L45" s="38"/>
      <c r="M45" s="38"/>
      <c r="N45" s="38"/>
      <c r="O45" s="38"/>
      <c r="P45" s="38"/>
      <c r="Q45" s="38"/>
      <c r="R45" s="38"/>
      <c r="S45" s="38"/>
    </row>
    <row r="46" spans="1:19" ht="23.95" customHeight="1" x14ac:dyDescent="0.2">
      <c r="B46" s="63" t="s">
        <v>0</v>
      </c>
      <c r="D46" s="34">
        <v>2022</v>
      </c>
      <c r="F46" s="34">
        <v>2021</v>
      </c>
      <c r="L46" s="38"/>
      <c r="M46" s="38"/>
      <c r="N46" s="38"/>
      <c r="O46" s="38"/>
      <c r="P46" s="38"/>
      <c r="Q46" s="38"/>
      <c r="R46" s="38"/>
      <c r="S46" s="38"/>
    </row>
    <row r="47" spans="1:19" ht="23.95" customHeight="1" x14ac:dyDescent="0.2">
      <c r="A47" s="26" t="s">
        <v>16</v>
      </c>
      <c r="B47" s="26"/>
      <c r="D47" s="58"/>
      <c r="E47" s="56"/>
      <c r="F47" s="58"/>
      <c r="L47" s="38"/>
      <c r="M47" s="38"/>
      <c r="N47" s="38"/>
      <c r="O47" s="38"/>
      <c r="P47" s="38"/>
      <c r="Q47" s="38"/>
      <c r="R47" s="38"/>
      <c r="S47" s="38"/>
    </row>
    <row r="48" spans="1:19" ht="23.95" customHeight="1" x14ac:dyDescent="0.2">
      <c r="A48" s="35" t="s">
        <v>182</v>
      </c>
      <c r="B48" s="35"/>
      <c r="D48" s="51"/>
      <c r="E48" s="51"/>
      <c r="F48" s="51"/>
      <c r="H48" s="38"/>
      <c r="L48" s="38"/>
      <c r="M48" s="38"/>
      <c r="N48" s="38"/>
      <c r="O48" s="38"/>
      <c r="P48" s="38"/>
      <c r="Q48" s="38"/>
      <c r="R48" s="38"/>
      <c r="S48" s="38"/>
    </row>
    <row r="49" spans="1:19" ht="23.95" customHeight="1" x14ac:dyDescent="0.2">
      <c r="A49" s="35" t="s">
        <v>183</v>
      </c>
      <c r="B49" s="35"/>
      <c r="D49" s="51">
        <v>575</v>
      </c>
      <c r="E49" s="51"/>
      <c r="F49" s="51">
        <v>0</v>
      </c>
      <c r="H49" s="38"/>
      <c r="L49" s="38"/>
      <c r="M49" s="38"/>
      <c r="N49" s="38"/>
      <c r="O49" s="38"/>
      <c r="P49" s="38"/>
      <c r="Q49" s="38"/>
      <c r="R49" s="38"/>
      <c r="S49" s="38"/>
    </row>
    <row r="50" spans="1:19" ht="23.95" customHeight="1" x14ac:dyDescent="0.2">
      <c r="A50" s="35" t="s">
        <v>137</v>
      </c>
      <c r="B50" s="35"/>
      <c r="D50" s="31"/>
      <c r="F50" s="31"/>
      <c r="H50" s="38"/>
      <c r="L50" s="38"/>
      <c r="M50" s="38"/>
      <c r="N50" s="38"/>
      <c r="O50" s="38"/>
      <c r="P50" s="38"/>
      <c r="Q50" s="38"/>
      <c r="R50" s="38"/>
      <c r="S50" s="38"/>
    </row>
    <row r="51" spans="1:19" ht="23.95" customHeight="1" x14ac:dyDescent="0.2">
      <c r="A51" s="35" t="s">
        <v>89</v>
      </c>
      <c r="B51" s="35"/>
      <c r="D51" s="51">
        <v>6438356</v>
      </c>
      <c r="E51" s="51"/>
      <c r="F51" s="51">
        <v>13891711</v>
      </c>
      <c r="H51" s="38"/>
      <c r="L51" s="38"/>
      <c r="M51" s="38"/>
      <c r="N51" s="38"/>
      <c r="O51" s="38"/>
      <c r="P51" s="38"/>
      <c r="Q51" s="38"/>
      <c r="R51" s="38"/>
      <c r="S51" s="38"/>
    </row>
    <row r="52" spans="1:19" ht="23.95" customHeight="1" x14ac:dyDescent="0.2">
      <c r="A52" s="35" t="s">
        <v>147</v>
      </c>
      <c r="B52" s="35"/>
      <c r="D52" s="51"/>
      <c r="E52" s="51"/>
      <c r="F52" s="51"/>
      <c r="H52" s="38"/>
      <c r="L52" s="38"/>
      <c r="M52" s="38"/>
      <c r="N52" s="38"/>
      <c r="O52" s="38"/>
      <c r="P52" s="38"/>
      <c r="Q52" s="38"/>
      <c r="R52" s="38"/>
      <c r="S52" s="38"/>
    </row>
    <row r="53" spans="1:19" ht="23.95" customHeight="1" x14ac:dyDescent="0.2">
      <c r="A53" s="35" t="s">
        <v>146</v>
      </c>
      <c r="B53" s="35"/>
      <c r="D53" s="51">
        <v>247898</v>
      </c>
      <c r="E53" s="51"/>
      <c r="F53" s="51">
        <v>495619</v>
      </c>
      <c r="H53" s="38"/>
      <c r="L53" s="38"/>
      <c r="M53" s="38"/>
      <c r="N53" s="38"/>
      <c r="O53" s="38"/>
      <c r="P53" s="38"/>
      <c r="Q53" s="38"/>
      <c r="R53" s="38"/>
      <c r="S53" s="38"/>
    </row>
    <row r="54" spans="1:19" ht="23.95" customHeight="1" x14ac:dyDescent="0.2">
      <c r="A54" s="35" t="s">
        <v>153</v>
      </c>
      <c r="B54" s="35"/>
      <c r="D54" s="51">
        <v>900734</v>
      </c>
      <c r="E54" s="51"/>
      <c r="F54" s="51">
        <v>1039169</v>
      </c>
      <c r="H54" s="38"/>
      <c r="L54" s="38"/>
      <c r="M54" s="38"/>
      <c r="N54" s="38"/>
      <c r="O54" s="38"/>
      <c r="P54" s="38"/>
      <c r="Q54" s="38"/>
      <c r="R54" s="38"/>
      <c r="S54" s="38"/>
    </row>
    <row r="55" spans="1:19" ht="23.95" customHeight="1" x14ac:dyDescent="0.2">
      <c r="A55" s="35" t="s">
        <v>154</v>
      </c>
      <c r="B55" s="35"/>
      <c r="D55" s="51">
        <v>423689</v>
      </c>
      <c r="E55" s="51"/>
      <c r="F55" s="51">
        <v>801303</v>
      </c>
      <c r="H55" s="38"/>
      <c r="L55" s="38"/>
      <c r="M55" s="38"/>
      <c r="N55" s="38"/>
      <c r="O55" s="38"/>
      <c r="P55" s="38"/>
      <c r="Q55" s="38"/>
      <c r="R55" s="38"/>
      <c r="S55" s="38"/>
    </row>
    <row r="56" spans="1:19" ht="23.95" customHeight="1" x14ac:dyDescent="0.2">
      <c r="A56" s="35" t="s">
        <v>181</v>
      </c>
      <c r="B56" s="35"/>
      <c r="D56" s="51">
        <v>-669875</v>
      </c>
      <c r="E56" s="51"/>
      <c r="F56" s="51">
        <v>0</v>
      </c>
      <c r="H56" s="38"/>
      <c r="L56" s="38"/>
      <c r="M56" s="38"/>
      <c r="N56" s="38"/>
      <c r="O56" s="38"/>
      <c r="P56" s="38"/>
      <c r="Q56" s="38"/>
      <c r="R56" s="38"/>
      <c r="S56" s="38"/>
    </row>
    <row r="57" spans="1:19" ht="23.95" customHeight="1" x14ac:dyDescent="0.2">
      <c r="A57" s="31" t="s">
        <v>138</v>
      </c>
      <c r="D57" s="52"/>
      <c r="E57" s="52"/>
      <c r="F57" s="52"/>
      <c r="H57" s="38"/>
      <c r="L57" s="38"/>
      <c r="M57" s="38"/>
      <c r="N57" s="38"/>
      <c r="O57" s="38"/>
      <c r="P57" s="38"/>
      <c r="Q57" s="38"/>
      <c r="R57" s="38"/>
      <c r="S57" s="38"/>
    </row>
    <row r="58" spans="1:19" ht="23.95" customHeight="1" x14ac:dyDescent="0.2">
      <c r="A58" s="31" t="s">
        <v>89</v>
      </c>
      <c r="D58" s="52">
        <v>-9857105</v>
      </c>
      <c r="E58" s="52"/>
      <c r="F58" s="52">
        <v>-12709352</v>
      </c>
      <c r="H58" s="38"/>
      <c r="L58" s="38"/>
      <c r="M58" s="38"/>
      <c r="N58" s="38"/>
      <c r="O58" s="38"/>
      <c r="P58" s="38"/>
      <c r="Q58" s="38"/>
      <c r="R58" s="38"/>
      <c r="S58" s="38"/>
    </row>
    <row r="59" spans="1:19" ht="23.95" customHeight="1" x14ac:dyDescent="0.2">
      <c r="A59" s="31" t="s">
        <v>139</v>
      </c>
      <c r="D59" s="52"/>
      <c r="E59" s="52"/>
      <c r="F59" s="52"/>
      <c r="H59" s="38"/>
      <c r="L59" s="38"/>
      <c r="M59" s="38"/>
      <c r="N59" s="38"/>
      <c r="O59" s="38"/>
      <c r="P59" s="38"/>
      <c r="Q59" s="38"/>
      <c r="R59" s="38"/>
      <c r="S59" s="38"/>
    </row>
    <row r="60" spans="1:19" ht="23.95" customHeight="1" x14ac:dyDescent="0.2">
      <c r="A60" s="31" t="s">
        <v>89</v>
      </c>
      <c r="D60" s="52">
        <v>0</v>
      </c>
      <c r="E60" s="52"/>
      <c r="F60" s="52">
        <v>-398988</v>
      </c>
      <c r="H60" s="38"/>
      <c r="L60" s="38"/>
      <c r="M60" s="38"/>
      <c r="N60" s="38"/>
      <c r="O60" s="38"/>
      <c r="P60" s="38"/>
      <c r="Q60" s="38"/>
      <c r="R60" s="38"/>
      <c r="S60" s="38"/>
    </row>
    <row r="61" spans="1:19" ht="23.95" customHeight="1" x14ac:dyDescent="0.2">
      <c r="A61" s="31" t="s">
        <v>115</v>
      </c>
      <c r="D61" s="52">
        <v>1733</v>
      </c>
      <c r="E61" s="52"/>
      <c r="F61" s="52">
        <v>5123</v>
      </c>
      <c r="H61" s="38"/>
      <c r="L61" s="38"/>
      <c r="M61" s="38"/>
      <c r="N61" s="38"/>
      <c r="O61" s="38"/>
      <c r="P61" s="38"/>
      <c r="Q61" s="38"/>
      <c r="R61" s="38"/>
      <c r="S61" s="38"/>
    </row>
    <row r="62" spans="1:19" ht="23.95" customHeight="1" x14ac:dyDescent="0.2">
      <c r="A62" s="31" t="s">
        <v>116</v>
      </c>
      <c r="D62" s="51">
        <v>-120812</v>
      </c>
      <c r="E62" s="51"/>
      <c r="F62" s="51">
        <v>-98001</v>
      </c>
      <c r="H62" s="38"/>
      <c r="L62" s="38"/>
      <c r="M62" s="38"/>
      <c r="N62" s="38"/>
      <c r="O62" s="38"/>
      <c r="P62" s="38"/>
      <c r="Q62" s="38"/>
      <c r="R62" s="38"/>
      <c r="S62" s="38"/>
    </row>
    <row r="63" spans="1:19" ht="23.95" customHeight="1" x14ac:dyDescent="0.2">
      <c r="A63" s="35" t="s">
        <v>117</v>
      </c>
      <c r="B63" s="35"/>
      <c r="D63" s="51">
        <v>-98353</v>
      </c>
      <c r="E63" s="51"/>
      <c r="F63" s="51">
        <v>-60880</v>
      </c>
      <c r="H63" s="38"/>
      <c r="L63" s="38"/>
      <c r="M63" s="38"/>
      <c r="N63" s="38"/>
      <c r="O63" s="38"/>
      <c r="P63" s="38"/>
      <c r="Q63" s="38"/>
      <c r="R63" s="38"/>
      <c r="S63" s="38"/>
    </row>
    <row r="64" spans="1:19" ht="23.95" customHeight="1" x14ac:dyDescent="0.2">
      <c r="A64" s="26" t="s">
        <v>176</v>
      </c>
      <c r="B64" s="26"/>
      <c r="D64" s="59">
        <f>SUM(D48:D63)</f>
        <v>-2733160</v>
      </c>
      <c r="E64" s="52"/>
      <c r="F64" s="59">
        <f>SUM(F48:F63)</f>
        <v>2965704</v>
      </c>
      <c r="H64" s="38"/>
      <c r="L64" s="38"/>
      <c r="M64" s="38"/>
      <c r="N64" s="38"/>
      <c r="O64" s="38"/>
      <c r="P64" s="38"/>
      <c r="Q64" s="38"/>
      <c r="R64" s="38"/>
      <c r="S64" s="38"/>
    </row>
    <row r="65" spans="1:19" ht="23.95" customHeight="1" x14ac:dyDescent="0.2">
      <c r="A65" s="26" t="s">
        <v>82</v>
      </c>
      <c r="B65" s="26"/>
      <c r="D65" s="51"/>
      <c r="E65" s="52"/>
      <c r="F65" s="51"/>
      <c r="H65" s="38"/>
      <c r="L65" s="38"/>
      <c r="M65" s="38"/>
      <c r="N65" s="38"/>
      <c r="O65" s="38"/>
      <c r="P65" s="38"/>
      <c r="Q65" s="38"/>
      <c r="R65" s="38"/>
      <c r="S65" s="38"/>
    </row>
    <row r="66" spans="1:19" ht="23.95" customHeight="1" x14ac:dyDescent="0.2">
      <c r="A66" s="31" t="s">
        <v>127</v>
      </c>
      <c r="D66" s="51">
        <v>-228777</v>
      </c>
      <c r="E66" s="38"/>
      <c r="F66" s="51">
        <v>-242795</v>
      </c>
      <c r="H66" s="38"/>
      <c r="L66" s="38"/>
      <c r="M66" s="38"/>
      <c r="N66" s="38"/>
      <c r="O66" s="38"/>
      <c r="P66" s="38"/>
      <c r="Q66" s="38"/>
      <c r="R66" s="38"/>
      <c r="S66" s="38"/>
    </row>
    <row r="67" spans="1:19" ht="23.95" customHeight="1" x14ac:dyDescent="0.2">
      <c r="A67" s="31" t="s">
        <v>148</v>
      </c>
      <c r="D67" s="51">
        <v>0</v>
      </c>
      <c r="E67" s="38"/>
      <c r="F67" s="51">
        <v>2400000</v>
      </c>
      <c r="H67" s="38"/>
      <c r="L67" s="38"/>
      <c r="M67" s="38"/>
      <c r="N67" s="38"/>
      <c r="O67" s="38"/>
      <c r="P67" s="38"/>
      <c r="Q67" s="38"/>
      <c r="R67" s="38"/>
      <c r="S67" s="38"/>
    </row>
    <row r="68" spans="1:19" ht="23.95" customHeight="1" x14ac:dyDescent="0.2">
      <c r="A68" s="31" t="s">
        <v>142</v>
      </c>
      <c r="D68" s="51">
        <v>-1658</v>
      </c>
      <c r="E68" s="38"/>
      <c r="F68" s="51">
        <v>-5004318</v>
      </c>
      <c r="H68" s="38"/>
      <c r="L68" s="38"/>
      <c r="M68" s="38"/>
      <c r="N68" s="38"/>
      <c r="O68" s="38"/>
      <c r="P68" s="38"/>
      <c r="Q68" s="38"/>
      <c r="R68" s="38"/>
      <c r="S68" s="38"/>
    </row>
    <row r="69" spans="1:19" ht="23.95" customHeight="1" x14ac:dyDescent="0.2">
      <c r="A69" s="31" t="s">
        <v>108</v>
      </c>
      <c r="B69" s="37">
        <v>27</v>
      </c>
      <c r="D69" s="51">
        <v>0</v>
      </c>
      <c r="E69" s="38"/>
      <c r="F69" s="51">
        <v>-1040000</v>
      </c>
      <c r="H69" s="38"/>
      <c r="L69" s="38"/>
      <c r="M69" s="38"/>
      <c r="N69" s="38"/>
      <c r="O69" s="38"/>
      <c r="P69" s="38"/>
      <c r="Q69" s="38"/>
      <c r="R69" s="38"/>
      <c r="S69" s="38"/>
    </row>
    <row r="70" spans="1:19" ht="23.95" customHeight="1" x14ac:dyDescent="0.2">
      <c r="A70" s="26" t="s">
        <v>186</v>
      </c>
      <c r="B70" s="26"/>
      <c r="D70" s="59">
        <f>SUM(D66:D69)</f>
        <v>-230435</v>
      </c>
      <c r="E70" s="52"/>
      <c r="F70" s="59">
        <f>SUM(F66:F69)</f>
        <v>-3887113</v>
      </c>
      <c r="H70" s="38"/>
      <c r="L70" s="38"/>
      <c r="M70" s="38"/>
      <c r="N70" s="38"/>
      <c r="O70" s="38"/>
      <c r="P70" s="38"/>
      <c r="Q70" s="38"/>
      <c r="R70" s="38"/>
      <c r="S70" s="38"/>
    </row>
    <row r="71" spans="1:19" ht="23.95" customHeight="1" x14ac:dyDescent="0.2">
      <c r="A71" s="26" t="s">
        <v>187</v>
      </c>
      <c r="B71" s="26"/>
      <c r="D71" s="52">
        <f>D39+D64+D70</f>
        <v>-12814</v>
      </c>
      <c r="E71" s="52"/>
      <c r="F71" s="52">
        <f>SUM(F39,F64,F70)</f>
        <v>-83631</v>
      </c>
      <c r="H71" s="38"/>
      <c r="L71" s="38"/>
      <c r="M71" s="38"/>
      <c r="N71" s="38"/>
      <c r="O71" s="38"/>
      <c r="P71" s="38"/>
      <c r="Q71" s="38"/>
      <c r="R71" s="38"/>
      <c r="S71" s="38"/>
    </row>
    <row r="72" spans="1:19" ht="23.95" customHeight="1" x14ac:dyDescent="0.2">
      <c r="A72" s="26" t="s">
        <v>39</v>
      </c>
      <c r="B72" s="26"/>
      <c r="D72" s="53">
        <v>717749</v>
      </c>
      <c r="E72" s="38"/>
      <c r="F72" s="53">
        <v>801380</v>
      </c>
      <c r="H72" s="38"/>
      <c r="L72" s="38"/>
      <c r="M72" s="38"/>
      <c r="N72" s="38"/>
      <c r="O72" s="38"/>
      <c r="P72" s="38"/>
      <c r="Q72" s="38"/>
      <c r="R72" s="38"/>
      <c r="S72" s="38"/>
    </row>
    <row r="73" spans="1:19" ht="23.95" customHeight="1" thickBot="1" x14ac:dyDescent="0.25">
      <c r="A73" s="26" t="s">
        <v>172</v>
      </c>
      <c r="B73" s="26"/>
      <c r="D73" s="60">
        <f>SUM(D71:D72)</f>
        <v>704935</v>
      </c>
      <c r="E73" s="52"/>
      <c r="F73" s="60">
        <f>SUM(F71:F72)</f>
        <v>717749</v>
      </c>
      <c r="H73" s="38"/>
      <c r="L73" s="38"/>
      <c r="M73" s="38"/>
      <c r="N73" s="38"/>
      <c r="O73" s="38"/>
      <c r="P73" s="38"/>
      <c r="Q73" s="38"/>
      <c r="R73" s="38"/>
      <c r="S73" s="38"/>
    </row>
    <row r="74" spans="1:19" ht="23.95" customHeight="1" thickTop="1" x14ac:dyDescent="0.2">
      <c r="D74" s="61">
        <f>+D73-BS!E7</f>
        <v>0</v>
      </c>
      <c r="E74" s="61"/>
      <c r="F74" s="61">
        <f>+F73-BS!G7</f>
        <v>0</v>
      </c>
      <c r="L74" s="38"/>
      <c r="M74" s="38"/>
      <c r="N74" s="38"/>
      <c r="O74" s="38"/>
      <c r="P74" s="38"/>
      <c r="Q74" s="38"/>
      <c r="R74" s="38"/>
      <c r="S74" s="38"/>
    </row>
    <row r="75" spans="1:19" ht="23.95" customHeight="1" x14ac:dyDescent="0.2">
      <c r="A75" s="26" t="s">
        <v>15</v>
      </c>
      <c r="B75" s="26"/>
      <c r="D75" s="41"/>
      <c r="E75" s="56"/>
      <c r="F75" s="41"/>
      <c r="L75" s="38"/>
      <c r="M75" s="38"/>
      <c r="N75" s="38"/>
      <c r="O75" s="38"/>
      <c r="P75" s="38"/>
      <c r="Q75" s="38"/>
      <c r="R75" s="38"/>
      <c r="S75" s="38"/>
    </row>
    <row r="76" spans="1:19" ht="23.95" customHeight="1" x14ac:dyDescent="0.2">
      <c r="A76" s="31" t="s">
        <v>113</v>
      </c>
      <c r="D76" s="41"/>
      <c r="E76" s="56"/>
      <c r="F76" s="41"/>
      <c r="L76" s="38"/>
      <c r="M76" s="38"/>
      <c r="N76" s="38"/>
      <c r="O76" s="38"/>
      <c r="P76" s="38"/>
      <c r="Q76" s="38"/>
      <c r="R76" s="38"/>
      <c r="S76" s="38"/>
    </row>
    <row r="77" spans="1:19" ht="23.95" customHeight="1" x14ac:dyDescent="0.2">
      <c r="A77" s="31" t="s">
        <v>119</v>
      </c>
      <c r="D77" s="38">
        <v>168840</v>
      </c>
      <c r="E77" s="38"/>
      <c r="F77" s="38">
        <v>122734</v>
      </c>
      <c r="H77" s="38"/>
      <c r="L77" s="38"/>
      <c r="M77" s="38"/>
      <c r="N77" s="38"/>
      <c r="O77" s="38"/>
      <c r="P77" s="38"/>
      <c r="Q77" s="38"/>
      <c r="R77" s="38"/>
      <c r="S77" s="38"/>
    </row>
    <row r="78" spans="1:19" ht="23.95" customHeight="1" x14ac:dyDescent="0.2">
      <c r="A78" s="31" t="s">
        <v>114</v>
      </c>
      <c r="D78" s="3">
        <v>16036</v>
      </c>
      <c r="E78" s="38"/>
      <c r="F78" s="3">
        <v>20143</v>
      </c>
      <c r="H78" s="38"/>
      <c r="L78" s="38"/>
      <c r="M78" s="38"/>
      <c r="N78" s="38"/>
      <c r="O78" s="38"/>
      <c r="P78" s="38"/>
      <c r="Q78" s="38"/>
      <c r="R78" s="38"/>
      <c r="S78" s="38"/>
    </row>
    <row r="79" spans="1:19" ht="23.95" customHeight="1" x14ac:dyDescent="0.2">
      <c r="A79" s="31" t="s">
        <v>61</v>
      </c>
      <c r="D79" s="3">
        <v>0</v>
      </c>
      <c r="E79" s="38"/>
      <c r="F79" s="3">
        <v>118730</v>
      </c>
      <c r="H79" s="38"/>
      <c r="L79" s="38"/>
      <c r="M79" s="38"/>
      <c r="N79" s="38"/>
      <c r="O79" s="38"/>
      <c r="P79" s="38"/>
      <c r="Q79" s="38"/>
      <c r="R79" s="38"/>
      <c r="S79" s="38"/>
    </row>
    <row r="80" spans="1:19" ht="23.95" customHeight="1" x14ac:dyDescent="0.2">
      <c r="A80" s="31" t="s">
        <v>156</v>
      </c>
      <c r="D80" s="3">
        <v>346091</v>
      </c>
      <c r="E80" s="38"/>
      <c r="F80" s="3">
        <v>0</v>
      </c>
      <c r="H80" s="38"/>
      <c r="L80" s="38"/>
      <c r="M80" s="38"/>
      <c r="N80" s="38"/>
      <c r="O80" s="38"/>
      <c r="P80" s="38"/>
      <c r="Q80" s="38"/>
      <c r="R80" s="38"/>
      <c r="S80" s="38"/>
    </row>
    <row r="81" spans="1:19" ht="23.95" customHeight="1" x14ac:dyDescent="0.2">
      <c r="D81" s="50"/>
      <c r="E81" s="56"/>
      <c r="F81" s="50"/>
      <c r="L81" s="38"/>
      <c r="M81" s="38"/>
      <c r="N81" s="38"/>
      <c r="O81" s="38"/>
      <c r="P81" s="38"/>
      <c r="Q81" s="38"/>
      <c r="R81" s="38"/>
      <c r="S81" s="38"/>
    </row>
    <row r="82" spans="1:19" ht="23.95" customHeight="1" x14ac:dyDescent="0.2">
      <c r="A82" s="35" t="s">
        <v>1</v>
      </c>
      <c r="B82" s="35"/>
      <c r="D82" s="50"/>
      <c r="E82" s="56"/>
      <c r="F82" s="50"/>
    </row>
  </sheetData>
  <printOptions gridLinesSet="0"/>
  <pageMargins left="0.86614173228346458" right="0.55118110236220474" top="0.9055118110236221" bottom="0" header="0.19685039370078741" footer="0.19685039370078741"/>
  <pageSetup paperSize="9" scale="78" fitToHeight="2" orientation="portrait" r:id="rId1"/>
  <headerFooter alignWithMargins="0"/>
  <rowBreaks count="1" manualBreakCount="1">
    <brk id="4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Monthira Nitsuwan</cp:lastModifiedBy>
  <cp:lastPrinted>2023-02-08T05:54:27Z</cp:lastPrinted>
  <dcterms:created xsi:type="dcterms:W3CDTF">1999-05-15T03:54:17Z</dcterms:created>
  <dcterms:modified xsi:type="dcterms:W3CDTF">2023-02-23T09:33:23Z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</Properties>
</file>