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ate1904="1" backupFile="1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DA305F0A-FC5B-4773-AE7A-C14DF2F6AEA4}" xr6:coauthVersionLast="47" xr6:coauthVersionMax="47" xr10:uidLastSave="{00000000-0000-0000-0000-000000000000}"/>
  <bookViews>
    <workbookView xWindow="-110" yWindow="-110" windowWidth="19420" windowHeight="11500" tabRatio="512" activeTab="3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CE!#REF!</definedName>
    <definedName name="_xlnm._FilterDatabase" localSheetId="3" hidden="1">CF!#REF!</definedName>
    <definedName name="_xlnm.Print_Area" localSheetId="0">BS!$A$1:$G$60</definedName>
    <definedName name="_xlnm.Print_Area" localSheetId="2">CE!$A$1:$R$34</definedName>
    <definedName name="_xlnm.Print_Area" localSheetId="3">CF!$A$1:$G$80</definedName>
    <definedName name="_xlnm.Print_Area" localSheetId="1">PL!$A$1:$G$65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2" i="29" l="1"/>
  <c r="E69" i="29"/>
  <c r="G69" i="29"/>
  <c r="E13" i="29"/>
  <c r="E21" i="29"/>
  <c r="G29" i="28"/>
  <c r="G31" i="28" s="1"/>
  <c r="E29" i="28"/>
  <c r="G28" i="28"/>
  <c r="G21" i="28"/>
  <c r="G13" i="28"/>
  <c r="E13" i="28"/>
  <c r="G11" i="28"/>
  <c r="G10" i="28"/>
  <c r="G19" i="28" s="1"/>
  <c r="E10" i="28"/>
  <c r="E20" i="29" s="1"/>
  <c r="J17" i="24"/>
  <c r="H17" i="24"/>
  <c r="E19" i="28" l="1"/>
  <c r="E31" i="28" s="1"/>
  <c r="L20" i="24"/>
  <c r="P20" i="24" s="1"/>
  <c r="R20" i="24" s="1"/>
  <c r="L17" i="24" l="1"/>
  <c r="R17" i="24" s="1"/>
  <c r="E64" i="29"/>
  <c r="G64" i="29"/>
  <c r="D30" i="24"/>
  <c r="D32" i="24" s="1"/>
  <c r="F30" i="24"/>
  <c r="F32" i="24" s="1"/>
  <c r="L28" i="24"/>
  <c r="L25" i="24"/>
  <c r="L16" i="24"/>
  <c r="N18" i="24"/>
  <c r="N22" i="24" s="1"/>
  <c r="J18" i="24"/>
  <c r="J22" i="24" s="1"/>
  <c r="H18" i="24"/>
  <c r="H22" i="24" s="1"/>
  <c r="F18" i="24"/>
  <c r="F22" i="24" s="1"/>
  <c r="D18" i="24"/>
  <c r="D22" i="24" s="1"/>
  <c r="L13" i="24"/>
  <c r="R13" i="24" s="1"/>
  <c r="R25" i="24" l="1"/>
  <c r="L18" i="24"/>
  <c r="L22" i="24" s="1"/>
  <c r="N30" i="24"/>
  <c r="N32" i="24" s="1"/>
  <c r="G44" i="1" l="1"/>
  <c r="G56" i="28" l="1"/>
  <c r="G49" i="28"/>
  <c r="G57" i="28" l="1"/>
  <c r="G33" i="28" l="1"/>
  <c r="P16" i="24" s="1"/>
  <c r="G9" i="29"/>
  <c r="G25" i="29" s="1"/>
  <c r="G42" i="29" s="1"/>
  <c r="G20" i="1"/>
  <c r="G58" i="28" l="1"/>
  <c r="P18" i="24"/>
  <c r="R16" i="24"/>
  <c r="G71" i="29"/>
  <c r="G73" i="29" s="1"/>
  <c r="G58" i="1"/>
  <c r="P22" i="24" l="1"/>
  <c r="R22" i="24" s="1"/>
  <c r="R18" i="24"/>
  <c r="G59" i="1"/>
  <c r="E56" i="28" l="1"/>
  <c r="J29" i="24" s="1"/>
  <c r="J30" i="24" s="1"/>
  <c r="J32" i="24" s="1"/>
  <c r="E49" i="28" l="1"/>
  <c r="H29" i="24" s="1"/>
  <c r="E58" i="1"/>
  <c r="E20" i="1"/>
  <c r="E44" i="1"/>
  <c r="L29" i="24" l="1"/>
  <c r="H30" i="24"/>
  <c r="H32" i="24" s="1"/>
  <c r="E57" i="28"/>
  <c r="E59" i="1"/>
  <c r="E61" i="1" s="1"/>
  <c r="R29" i="24" l="1"/>
  <c r="L30" i="24"/>
  <c r="L32" i="24" s="1"/>
  <c r="E33" i="28"/>
  <c r="P28" i="24" s="1"/>
  <c r="E9" i="29"/>
  <c r="E25" i="29" s="1"/>
  <c r="E42" i="29" s="1"/>
  <c r="E58" i="28" l="1"/>
  <c r="R28" i="24"/>
  <c r="P30" i="24"/>
  <c r="P32" i="24" s="1"/>
  <c r="E71" i="29"/>
  <c r="E73" i="29" s="1"/>
  <c r="E81" i="29" s="1"/>
  <c r="R30" i="24" l="1"/>
  <c r="R32" i="24" s="1"/>
</calcChain>
</file>

<file path=xl/sharedStrings.xml><?xml version="1.0" encoding="utf-8"?>
<sst xmlns="http://schemas.openxmlformats.org/spreadsheetml/2006/main" count="232" uniqueCount="186">
  <si>
    <t>หมายเหตุ</t>
  </si>
  <si>
    <t>และชำระแล้ว</t>
  </si>
  <si>
    <t>ยังไม่ได้จัดสรร</t>
  </si>
  <si>
    <t>ค่าใช้จ่ายดอกเบี้ย</t>
  </si>
  <si>
    <t>กระแสเงินสดจากกิจกรรมดำเนินงาน</t>
  </si>
  <si>
    <t>กระแสเงินสดจากกิจกรรมลงทุน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</si>
  <si>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</si>
  <si>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</si>
  <si>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</si>
  <si>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</si>
  <si>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เงินรับฝาก</t>
  </si>
  <si>
    <t xml:space="preserve">   เงินรับฝาก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</si>
  <si>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</si>
  <si>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</si>
  <si>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</si>
  <si>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</si>
  <si>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</si>
  <si>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</si>
  <si>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</si>
  <si>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</si>
  <si>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</si>
  <si>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</si>
  <si>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</si>
  <si>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 xml:space="preserve">      ค่าเสื่อมราคาและค่าตัดจำหน่าย</t>
  </si>
  <si>
    <t xml:space="preserve">กำไรสะสม 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</si>
  <si>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</si>
  <si>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</si>
  <si>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</si>
  <si>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</si>
  <si>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</si>
  <si>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</si>
  <si>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</si>
  <si>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</si>
  <si>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</si>
  <si>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</si>
  <si>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</si>
  <si>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ดอกเบี้ยค้างรับจากเงินลงทุน</t>
  </si>
  <si>
    <t xml:space="preserve">      รายได้เงินปันผล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</si>
  <si>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</si>
  <si>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</si>
  <si>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</si>
  <si>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</si>
  <si>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</si>
  <si>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>รายได้รับล่วงหน้า</t>
  </si>
  <si>
    <t xml:space="preserve">   ทรัพย์สินรอการขาย</t>
  </si>
  <si>
    <t>ประมาณการหนี้สิน</t>
  </si>
  <si>
    <t xml:space="preserve">องค์ประกอบอื่นของส่วนของเจ้าของ 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</si>
  <si>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</si>
  <si>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</si>
  <si>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</si>
  <si>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</si>
  <si>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</si>
  <si>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</si>
  <si>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</si>
  <si>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</si>
  <si>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</si>
  <si>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</si>
  <si>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</si>
  <si>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</si>
  <si>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</si>
  <si>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</si>
  <si>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</si>
  <si>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</si>
  <si>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</si>
  <si>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ค่าใช้จ่ายในการดำเนินงานอื่น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</si>
  <si>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</si>
  <si>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</si>
  <si>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</si>
  <si>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 xml:space="preserve">   รายการที่จัดประเภทรายการใหม่เข้าไปไว้ในกำไรหรือขาดทุนในภายหลัง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</si>
  <si>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</si>
  <si>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</si>
  <si>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</si>
  <si>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</si>
  <si>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</si>
  <si>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 xml:space="preserve">      เงินสดรับดอกเบี้ย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</si>
  <si>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</si>
  <si>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</si>
  <si>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กำไรจากการดำเนินงานก่อนการเปลี่ยนแปลงในสินทรัพย์และหนี้สินดำเนินงาน</t>
  </si>
  <si>
    <t xml:space="preserve">   รายได้รับล่วงหน้า</t>
  </si>
  <si>
    <t>เงินสดจ่ายชำระหนี้สินตามสัญญาเช่า</t>
  </si>
  <si>
    <t>ยอดคงเหลือ ณ วันที่ 1 มกราคม 2567</t>
  </si>
  <si>
    <t>(พันบาท)</t>
  </si>
  <si>
    <t xml:space="preserve">สำหรับงวดสามเดือนสิ้นสุด       </t>
  </si>
  <si>
    <t>(ไม่ได้ตรวจสอบ)</t>
  </si>
  <si>
    <t>2567</t>
  </si>
  <si>
    <t>31 ธันวาคม</t>
  </si>
  <si>
    <t>หนี้สิน</t>
  </si>
  <si>
    <t>ตราสารหนี้ที่ออกและเงินกู้ยืม</t>
  </si>
  <si>
    <t>หนี้สินตามสัญญาเช่า</t>
  </si>
  <si>
    <t xml:space="preserve">   ทุนจดทะเบียน  </t>
  </si>
  <si>
    <t xml:space="preserve">   ทุนที่ออกและชำระแล้ว </t>
  </si>
  <si>
    <t>ส่วนเกินมูลค่าหุ้น</t>
  </si>
  <si>
    <t xml:space="preserve">   จัดสรรแล้ว</t>
  </si>
  <si>
    <t xml:space="preserve">      ทุนสำรองตามกฎหมาย</t>
  </si>
  <si>
    <t>งบกำไรขาดทุนและกำไรขาดทุนเบ็ดเสร็จอื่น (ไม่ได้ตรวจสอบ)</t>
  </si>
  <si>
    <t xml:space="preserve">   ค่าใช้จ่ายเกี่ยวกับพนักงาน</t>
  </si>
  <si>
    <t xml:space="preserve">   ค่าตอบแทนกรรมการ</t>
  </si>
  <si>
    <t xml:space="preserve">   ค่าภาษีอากร</t>
  </si>
  <si>
    <t xml:space="preserve">   ค่าใช้จ่ายส่งเสริมการขายและโฆษณา</t>
  </si>
  <si>
    <t xml:space="preserve">   ค่าตัดจำหน่ายสินทรัพย์ไม่มีตัวตน</t>
  </si>
  <si>
    <t xml:space="preserve">   ค่าบริการด้านงานสนับสนุน</t>
  </si>
  <si>
    <t xml:space="preserve">   อื่น ๆ</t>
  </si>
  <si>
    <t>กำไรสุทธิ</t>
  </si>
  <si>
    <t>กำไรขาดทุนเบ็ดเสร็จอื่น</t>
  </si>
  <si>
    <t>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</si>
  <si>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</t>
  </si>
  <si>
    <t xml:space="preserve">   มูลค่ายุติธรรมผ่านกำไรขาดทุนเบ็ดเสร็จอื่น</t>
  </si>
  <si>
    <t>กำไรต่อหุ้น</t>
  </si>
  <si>
    <t xml:space="preserve">   กำไรสุทธิ</t>
  </si>
  <si>
    <t>ทุนสำรอง</t>
  </si>
  <si>
    <t>ตามกฎหมาย</t>
  </si>
  <si>
    <t>งบกระแสเงินสด (ไม่ได้ตรวจสอบ)</t>
  </si>
  <si>
    <t>รายการปรับกระทบกำไรจากการดำเนินงานก่อนภาษีเงินได้เป็น</t>
  </si>
  <si>
    <t xml:space="preserve">   เงินสดรับ (จ่าย) จากกิจกรรมดำเนินงาน</t>
  </si>
  <si>
    <t xml:space="preserve">      ประมาณการหนี้สินสำหรับผลประโยชน์พนักงาน</t>
  </si>
  <si>
    <t>ข้อมูลเพิ่มเติมเกี่ยวกับงบกระแสเงินสด</t>
  </si>
  <si>
    <t>งบฐานะการเงิน</t>
  </si>
  <si>
    <t>งบการเปลี่ยนแปลงส่วนของเจ้าของ (ไม่ได้ตรวจสอบ)</t>
  </si>
  <si>
    <t xml:space="preserve">สินทรัพย์ภาษีเงินได้รอการตัดบัญชี </t>
  </si>
  <si>
    <t>ภาษีเงินได้ค้างจ่าย</t>
  </si>
  <si>
    <t>เจ้าของ</t>
  </si>
  <si>
    <t>รวมส่วนของ</t>
  </si>
  <si>
    <t>ภาษีเงินได้เกี่ยวกับองค์ประกอบของกำไรขาดทุนเบ็ดเสร็จอื่นสำหรับ</t>
  </si>
  <si>
    <t>รวมกำไรขาดทุนเบ็ดเสร็จอื่นสุทธิ</t>
  </si>
  <si>
    <t>กำไรขาดทุนเบ็ดเสร็จรวม</t>
  </si>
  <si>
    <t>กำไรขาดทุนเบ็ดเสร็จสำหรับงวด</t>
  </si>
  <si>
    <t xml:space="preserve">   กำไรขาดทุนเบ็ดเสร็จอื่น</t>
  </si>
  <si>
    <t>รวมกำไรขาดทุนเบ็ดเสร็จสำหรับงวด</t>
  </si>
  <si>
    <t>ส่วนเกินมูลค่าหุ้นสามัญ</t>
  </si>
  <si>
    <t>(ขาดทุน) กำไรจาก</t>
  </si>
  <si>
    <t>การวัดมูลค่าเงินลงทุน</t>
  </si>
  <si>
    <t>ในตราสารหนี้ด้วยมูลค่า</t>
  </si>
  <si>
    <t>ยุติธรรมผ่านกำไรขาดทุน</t>
  </si>
  <si>
    <t>เบ็ดเสร็จอื่น</t>
  </si>
  <si>
    <t>เงินลงทุนในตราสารทุน</t>
  </si>
  <si>
    <t>ที่กำหนดให้วัดมูลค่า</t>
  </si>
  <si>
    <t>ด้วยมูลค่ายุติธรรม</t>
  </si>
  <si>
    <t>ผ่านกำไรขาดทุน</t>
  </si>
  <si>
    <t>รวมองค์ประกอบอื่น</t>
  </si>
  <si>
    <t>ของส่วนของเจ้าของ</t>
  </si>
  <si>
    <t>องค์ประกอบอื่นของส่วนของเจ้าของ</t>
  </si>
  <si>
    <t>โอนไปกำไรสะสม</t>
  </si>
  <si>
    <t>เงินสดรับจากดอกเบี้ย</t>
  </si>
  <si>
    <t>เงินสดรับจากเงินปันผล</t>
  </si>
  <si>
    <t>เงินสดจ่ายในการซื้อเงินลงทุนในตราสารหนี้ที่วัดมูลค่าด้วยมูลค่ายุติธรรม</t>
  </si>
  <si>
    <t>ผ่านกำไรขาดทุนเบ็ดเสร็จอื่น</t>
  </si>
  <si>
    <t>เงินสดรับจากการจำหน่ายและไถ่ถอนเงินลงทุนในตราสารหนี้ที่วัดมูลค่าด้วยมูลค่ายุติธรรม</t>
  </si>
  <si>
    <t>เงินสดรับจากการจำหน่ายและรับคืนทุนจากเงินลงทุนในตราสารทุน</t>
  </si>
  <si>
    <t>ที่กำหนดให้วัดมูลค่าด้วยมูลค่ายุติธรรมผ่านกำไรขาดทุนเบ็ดเสร็จอื่น</t>
  </si>
  <si>
    <t>เงินสดจ่ายในการซื้ออาคารและอุปกรณ์</t>
  </si>
  <si>
    <t>เงินสดจ่ายในการซื้อสินทรัพย์ไม่มีตัวตน</t>
  </si>
  <si>
    <t>เงินสดเพิ่มขึ้น (ลดลง) สุทธิ</t>
  </si>
  <si>
    <t>เงินสด ณ วันที่ 1 มกราคม</t>
  </si>
  <si>
    <t>รายการที่มิใช่เงินสด:</t>
  </si>
  <si>
    <t>เจ้าหนี้จากการซื้อทรัพย์สินโดยการก่อหนี้สินเพิ่มขึ้น</t>
  </si>
  <si>
    <t xml:space="preserve">ที่ดิน อาคารและอุปกรณ์สุทธิ </t>
  </si>
  <si>
    <t xml:space="preserve">   ค่าใช้จ่ายเกี่ยวกับอาคารและอุปกรณ์</t>
  </si>
  <si>
    <t>31 มีนาคม</t>
  </si>
  <si>
    <t>2568</t>
  </si>
  <si>
    <t>วันที่ 31 มีนาคม</t>
  </si>
  <si>
    <t>กำไรจากเงินลงทุน</t>
  </si>
  <si>
    <t>สำหรับงวดสามเดือนสิ้นสุดวันที่ 31 มีนาคม 2567</t>
  </si>
  <si>
    <t>ยอดคงเหลือ ณ วันที่ 31 มีนาคม 2567</t>
  </si>
  <si>
    <t>สำหรับงวดสามเดือนสิ้นสุดวันที่ 31 มีนาคม 2568</t>
  </si>
  <si>
    <t>ยอดคงเหลือ ณ วันที่ 1 มกราคม 2568</t>
  </si>
  <si>
    <t>ยอดคงเหลือ ณ วันที่ 31 มีนาคม 2568</t>
  </si>
  <si>
    <t>6, 10</t>
  </si>
  <si>
    <t>8, 10</t>
  </si>
  <si>
    <r>
      <t xml:space="preserve">กำไรต่อหุ้นขั้นพื้นฐาน </t>
    </r>
    <r>
      <rPr>
        <i/>
        <sz val="15"/>
        <rFont val="Angsana New"/>
        <family val="1"/>
      </rPr>
      <t>(บาท)</t>
    </r>
  </si>
  <si>
    <t>เงินสดรับจากการออกหุ้นกู้ด้อยสิทธิ</t>
  </si>
  <si>
    <t>เงินสด ณ วันที่ 31 มีนาคม</t>
  </si>
  <si>
    <t xml:space="preserve">      กำไรจากการจำหน่าย/ตัดจำหน่ายอาคารและอุปกรณ์ และสินทรัพย์ไม่มีตัวตน</t>
  </si>
  <si>
    <t xml:space="preserve">      ประมาณการหนี้สินสำหรับคดีความ</t>
  </si>
  <si>
    <t>เงินสดสุทธิได้มาจาก (ใช้ไปใน) กิจกรรมดำเนินงาน</t>
  </si>
  <si>
    <t>เงินสดสุทธิ (ใช้ไปใน) ได้มาจากกิจกรรมลงทุน</t>
  </si>
  <si>
    <t>เงินสดสุทธิได้มาจาก (ใช้ไปใน) กิจกรรมจัดหาเงิน</t>
  </si>
  <si>
    <t>กำไรสุทธิจากเครื่องมือทางการเงินที่วัดมูลค่าด้วยมูลค่ายุติธรรม</t>
  </si>
  <si>
    <t>กำไรจากการวัดมูลค่าเงินลงทุนในตราสารหนี้ด้วยมูลค่ายุติธรรม</t>
  </si>
  <si>
    <t>(ขาดทุน) กำไรจากเงินลงทุนในตราสารทุนที่กำหนดให้วัดมูลค่าด้วย</t>
  </si>
  <si>
    <t xml:space="preserve">      กำไรจากเครื่องมือทางการเงินที่วัดมูลค่าด้วยมูลค่ายุติธรรมผ่านกำไรหรือขาดทุน</t>
  </si>
  <si>
    <t xml:space="preserve">      กำไรจากการจำหน่ายเงินลงทุน </t>
  </si>
  <si>
    <t>เงินสดรับจากการจำหน่ายและไถ่ถอนเงินลงทุนในตราสารหนี้ที่วัดมูลค่าด้วยราคาทุนตัดจำหน่าย</t>
  </si>
  <si>
    <t xml:space="preserve">     (กำไร) ขาดทุนจากการเปลี่ยนแปลงสัญญาเช่า</t>
  </si>
  <si>
    <t>สินทรัพย์ดำเนินงาน (เพิ่มขึ้น) ลดลง</t>
  </si>
  <si>
    <t>หนี้สินดำเนินงานเพิ่มขึ้น (ลดลง)</t>
  </si>
  <si>
    <t xml:space="preserve"> กำไร (ขาดทุน) จาก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</si>
</sst>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_);_(* \(#,##0\);_(* &quot;-&quot;??_);_(@_)"/>
    <numFmt numFmtId="165" formatCode="0.0%"/>
    <numFmt numFmtId="166" formatCode="_(* #,##0_);_(* \(#,##0\);_(* &quot;-          &quot;??_);_(@_)"/>
    <numFmt numFmtId="167" formatCode="_(* #,##0.00_);_(* \(#,##0.00\);_(* &quot;-          &quot;??_);_(@_)"/>
    <numFmt numFmtId="168" formatCode="_(* #,##0.00_);_(* \(#,##0.00\);_(* &quot;-&quot;_);_(@_)"/>
    <numFmt numFmtId="169" formatCode="#,##0.000;\-#,##0.000"/>
    <numFmt numFmtId="170" formatCode="#,##0.00000;\-#,##0.00000"/>
  </numFmts>
  <fonts count="25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sz val="15"/>
      <color theme="0"/>
      <name val="Angsana New"/>
      <family val="1"/>
    </font>
    <font>
      <i/>
      <u/>
      <sz val="15"/>
      <name val="Angsana New"/>
      <family val="1"/>
    </font>
    <font>
      <b/>
      <i/>
      <sz val="15"/>
      <name val="Angsana New"/>
      <family val="1"/>
    </font>
    <font>
      <sz val="15"/>
      <name val="Arial"/>
      <family val="2"/>
    </font>
    <font>
      <sz val="15"/>
      <color rgb="FFFF0000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sz val="16"/>
      <name val="Angsana New"/>
      <family val="1"/>
    </font>
    <font>
      <sz val="16"/>
      <color theme="0"/>
      <name val="Angsana New"/>
      <family val="1"/>
    </font>
    <font>
      <b/>
      <sz val="11"/>
      <color theme="0"/>
      <name val="Aptos"/>
      <family val="2"/>
    </font>
    <font>
      <b/>
      <sz val="11"/>
      <color theme="0" tint="-0.34998626667073579"/>
      <name val="Aptos"/>
      <family val="2"/>
    </font>
    <font>
      <sz val="15"/>
      <color theme="0" tint="-0.499984740745262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6" fillId="0" borderId="0"/>
    <xf numFmtId="0" fontId="10" fillId="0" borderId="0"/>
    <xf numFmtId="4" fontId="1" fillId="0" borderId="0" applyFont="0" applyFill="0" applyBorder="0" applyAlignment="0" applyProtection="0"/>
  </cellStyleXfs>
  <cellXfs count="147">
    <xf numFmtId="0" fontId="0" fillId="0" borderId="0" xfId="0"/>
    <xf numFmtId="38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Continuous" vertical="center"/>
    </xf>
    <xf numFmtId="166" fontId="10" fillId="0" borderId="0" xfId="1" applyNumberFormat="1" applyFont="1" applyFill="1" applyAlignment="1">
      <alignment horizontal="centerContinuous" vertical="center"/>
    </xf>
    <xf numFmtId="3" fontId="10" fillId="0" borderId="0" xfId="1" applyNumberFormat="1" applyFont="1" applyFill="1" applyAlignment="1">
      <alignment horizontal="centerContinuous" vertical="center"/>
    </xf>
    <xf numFmtId="166" fontId="10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39" fontId="10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6" fontId="10" fillId="0" borderId="0" xfId="1" applyNumberFormat="1" applyFont="1" applyFill="1" applyBorder="1" applyAlignment="1">
      <alignment horizontal="right" vertical="center"/>
    </xf>
    <xf numFmtId="166" fontId="10" fillId="0" borderId="0" xfId="1" quotePrefix="1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38" fontId="9" fillId="0" borderId="0" xfId="0" applyNumberFormat="1" applyFont="1" applyAlignment="1">
      <alignment vertical="center"/>
    </xf>
    <xf numFmtId="38" fontId="10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41" fontId="10" fillId="0" borderId="0" xfId="1" applyNumberFormat="1" applyFont="1" applyFill="1" applyAlignment="1">
      <alignment horizontal="right" vertical="center"/>
    </xf>
    <xf numFmtId="4" fontId="10" fillId="0" borderId="0" xfId="1" applyFont="1" applyFill="1" applyBorder="1" applyAlignment="1">
      <alignment horizontal="right" vertical="center"/>
    </xf>
    <xf numFmtId="41" fontId="10" fillId="0" borderId="0" xfId="0" applyNumberFormat="1" applyFont="1" applyAlignment="1">
      <alignment vertical="center"/>
    </xf>
    <xf numFmtId="168" fontId="10" fillId="0" borderId="0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 vertical="center"/>
    </xf>
    <xf numFmtId="166" fontId="10" fillId="0" borderId="0" xfId="1" applyNumberFormat="1" applyFont="1" applyFill="1" applyAlignment="1">
      <alignment vertical="center"/>
    </xf>
    <xf numFmtId="4" fontId="10" fillId="0" borderId="0" xfId="1" applyFont="1" applyFill="1" applyBorder="1" applyAlignment="1">
      <alignment vertical="center"/>
    </xf>
    <xf numFmtId="4" fontId="10" fillId="0" borderId="0" xfId="1" applyFont="1" applyFill="1" applyAlignment="1">
      <alignment horizontal="centerContinuous" vertical="center"/>
    </xf>
    <xf numFmtId="4" fontId="10" fillId="0" borderId="0" xfId="1" applyFont="1" applyFill="1" applyAlignment="1">
      <alignment vertical="center"/>
    </xf>
    <xf numFmtId="168" fontId="10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10" fillId="0" borderId="0" xfId="0" applyNumberFormat="1" applyFont="1" applyAlignment="1">
      <alignment horizontal="left" vertical="center"/>
    </xf>
    <xf numFmtId="41" fontId="10" fillId="0" borderId="0" xfId="1" applyNumberFormat="1" applyFont="1" applyFill="1" applyBorder="1" applyAlignment="1">
      <alignment horizontal="center" vertical="center"/>
    </xf>
    <xf numFmtId="168" fontId="10" fillId="0" borderId="0" xfId="1" applyNumberFormat="1" applyFont="1" applyFill="1" applyAlignment="1">
      <alignment vertical="center"/>
    </xf>
    <xf numFmtId="168" fontId="10" fillId="0" borderId="0" xfId="1" applyNumberFormat="1" applyFont="1" applyFill="1" applyBorder="1" applyAlignment="1">
      <alignment vertical="center"/>
    </xf>
    <xf numFmtId="41" fontId="10" fillId="0" borderId="4" xfId="1" applyNumberFormat="1" applyFont="1" applyFill="1" applyBorder="1" applyAlignment="1">
      <alignment horizontal="right" vertical="center"/>
    </xf>
    <xf numFmtId="39" fontId="10" fillId="0" borderId="0" xfId="1" applyNumberFormat="1" applyFont="1" applyFill="1" applyBorder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3" fontId="10" fillId="0" borderId="0" xfId="1" applyNumberFormat="1" applyFont="1" applyFill="1" applyAlignment="1">
      <alignment vertical="center"/>
    </xf>
    <xf numFmtId="166" fontId="12" fillId="0" borderId="0" xfId="1" applyNumberFormat="1" applyFont="1" applyFill="1" applyAlignment="1">
      <alignment horizontal="centerContinuous" vertical="center"/>
    </xf>
    <xf numFmtId="0" fontId="12" fillId="0" borderId="0" xfId="0" applyFont="1" applyAlignment="1">
      <alignment vertical="center"/>
    </xf>
    <xf numFmtId="166" fontId="12" fillId="0" borderId="0" xfId="1" applyNumberFormat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39" fontId="10" fillId="0" borderId="0" xfId="1" applyNumberFormat="1" applyFont="1" applyFill="1" applyAlignment="1">
      <alignment horizontal="centerContinuous" vertical="center"/>
    </xf>
    <xf numFmtId="0" fontId="9" fillId="0" borderId="0" xfId="0" applyFont="1" applyAlignment="1">
      <alignment vertical="center"/>
    </xf>
    <xf numFmtId="166" fontId="15" fillId="0" borderId="0" xfId="1" applyNumberFormat="1" applyFont="1" applyFill="1" applyAlignment="1">
      <alignment horizontal="right" vertical="center"/>
    </xf>
    <xf numFmtId="166" fontId="9" fillId="0" borderId="0" xfId="1" applyNumberFormat="1" applyFont="1" applyFill="1" applyAlignment="1">
      <alignment horizontal="right" vertical="center"/>
    </xf>
    <xf numFmtId="166" fontId="12" fillId="0" borderId="0" xfId="1" applyNumberFormat="1" applyFont="1" applyFill="1" applyAlignment="1">
      <alignment horizontal="right" vertical="center"/>
    </xf>
    <xf numFmtId="49" fontId="10" fillId="0" borderId="0" xfId="0" quotePrefix="1" applyNumberFormat="1" applyFont="1" applyAlignment="1">
      <alignment horizontal="center" vertical="center"/>
    </xf>
    <xf numFmtId="41" fontId="10" fillId="0" borderId="3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/>
    </xf>
    <xf numFmtId="41" fontId="10" fillId="0" borderId="3" xfId="1" applyNumberFormat="1" applyFont="1" applyFill="1" applyBorder="1" applyAlignment="1">
      <alignment horizontal="right"/>
    </xf>
    <xf numFmtId="38" fontId="12" fillId="0" borderId="0" xfId="0" applyNumberFormat="1" applyFont="1" applyAlignment="1">
      <alignment vertical="center"/>
    </xf>
    <xf numFmtId="39" fontId="10" fillId="0" borderId="0" xfId="1" applyNumberFormat="1" applyFont="1" applyFill="1" applyBorder="1" applyAlignment="1">
      <alignment horizontal="right" vertical="center"/>
    </xf>
    <xf numFmtId="39" fontId="10" fillId="0" borderId="0" xfId="1" applyNumberFormat="1" applyFont="1" applyFill="1" applyBorder="1" applyAlignment="1">
      <alignment horizontal="center" vertical="center"/>
    </xf>
    <xf numFmtId="39" fontId="9" fillId="0" borderId="0" xfId="1" applyNumberFormat="1" applyFont="1" applyFill="1" applyAlignment="1">
      <alignment horizontal="right" vertical="center"/>
    </xf>
    <xf numFmtId="39" fontId="9" fillId="0" borderId="0" xfId="1" applyNumberFormat="1" applyFont="1" applyFill="1" applyAlignment="1">
      <alignment vertical="center"/>
    </xf>
    <xf numFmtId="39" fontId="10" fillId="0" borderId="0" xfId="1" applyNumberFormat="1" applyFont="1" applyFill="1" applyAlignment="1">
      <alignment vertical="center"/>
    </xf>
    <xf numFmtId="37" fontId="10" fillId="0" borderId="0" xfId="1" applyNumberFormat="1" applyFont="1" applyFill="1" applyBorder="1" applyAlignment="1">
      <alignment horizontal="right" vertical="center"/>
    </xf>
    <xf numFmtId="37" fontId="10" fillId="0" borderId="0" xfId="1" applyNumberFormat="1" applyFont="1" applyFill="1" applyBorder="1" applyAlignment="1">
      <alignment vertical="center"/>
    </xf>
    <xf numFmtId="168" fontId="10" fillId="0" borderId="4" xfId="1" applyNumberFormat="1" applyFont="1" applyFill="1" applyBorder="1" applyAlignment="1">
      <alignment horizontal="right" vertical="center"/>
    </xf>
    <xf numFmtId="169" fontId="10" fillId="0" borderId="0" xfId="1" applyNumberFormat="1" applyFont="1" applyFill="1" applyBorder="1" applyAlignment="1">
      <alignment horizontal="right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right" vertical="center"/>
    </xf>
    <xf numFmtId="41" fontId="9" fillId="0" borderId="5" xfId="1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41" fontId="9" fillId="0" borderId="3" xfId="1" applyNumberFormat="1" applyFont="1" applyFill="1" applyBorder="1" applyAlignment="1">
      <alignment horizontal="right" vertical="center"/>
    </xf>
    <xf numFmtId="41" fontId="9" fillId="0" borderId="4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6" fillId="0" borderId="0" xfId="0" applyFont="1" applyAlignment="1">
      <alignment vertical="center" wrapText="1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right" vertical="center"/>
    </xf>
    <xf numFmtId="37" fontId="10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37" fontId="12" fillId="0" borderId="0" xfId="0" applyNumberFormat="1" applyFont="1" applyAlignment="1">
      <alignment vertical="center"/>
    </xf>
    <xf numFmtId="37" fontId="12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Continuous" vertical="center"/>
    </xf>
    <xf numFmtId="3" fontId="10" fillId="0" borderId="0" xfId="1" applyNumberFormat="1" applyFont="1" applyFill="1" applyAlignment="1">
      <alignment horizontal="right" vertical="center"/>
    </xf>
    <xf numFmtId="167" fontId="10" fillId="0" borderId="0" xfId="1" quotePrefix="1" applyNumberFormat="1" applyFont="1" applyFill="1" applyAlignment="1">
      <alignment horizontal="center" vertical="center"/>
    </xf>
    <xf numFmtId="3" fontId="11" fillId="0" borderId="0" xfId="1" applyNumberFormat="1" applyFont="1" applyFill="1" applyAlignment="1">
      <alignment vertical="center"/>
    </xf>
    <xf numFmtId="0" fontId="10" fillId="0" borderId="0" xfId="0" quotePrefix="1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right" vertical="center"/>
    </xf>
    <xf numFmtId="41" fontId="10" fillId="0" borderId="3" xfId="0" applyNumberFormat="1" applyFont="1" applyBorder="1" applyAlignment="1">
      <alignment horizontal="right" vertical="center"/>
    </xf>
    <xf numFmtId="38" fontId="12" fillId="0" borderId="0" xfId="0" applyNumberFormat="1" applyFont="1" applyAlignment="1">
      <alignment horizontal="left" vertical="center"/>
    </xf>
    <xf numFmtId="166" fontId="10" fillId="0" borderId="0" xfId="1" applyNumberFormat="1" applyFont="1" applyFill="1" applyAlignment="1">
      <alignment horizontal="center" vertical="center"/>
    </xf>
    <xf numFmtId="41" fontId="10" fillId="0" borderId="0" xfId="0" applyNumberFormat="1" applyFont="1" applyAlignment="1">
      <alignment horizontal="right"/>
    </xf>
    <xf numFmtId="41" fontId="13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38" fontId="15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top"/>
    </xf>
    <xf numFmtId="0" fontId="18" fillId="0" borderId="0" xfId="0" quotePrefix="1" applyFont="1" applyAlignment="1">
      <alignment horizontal="left" vertical="top"/>
    </xf>
    <xf numFmtId="168" fontId="9" fillId="0" borderId="0" xfId="1" applyNumberFormat="1" applyFont="1" applyFill="1" applyBorder="1" applyAlignment="1">
      <alignment horizontal="right" vertical="center"/>
    </xf>
    <xf numFmtId="41" fontId="9" fillId="0" borderId="6" xfId="1" applyNumberFormat="1" applyFont="1" applyFill="1" applyBorder="1" applyAlignment="1">
      <alignment horizontal="right" vertical="center"/>
    </xf>
    <xf numFmtId="41" fontId="9" fillId="4" borderId="5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41" fontId="9" fillId="4" borderId="4" xfId="1" applyNumberFormat="1" applyFont="1" applyFill="1" applyBorder="1" applyAlignment="1">
      <alignment horizontal="right" vertical="center"/>
    </xf>
    <xf numFmtId="0" fontId="8" fillId="0" borderId="0" xfId="13" quotePrefix="1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41" fontId="9" fillId="0" borderId="5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vertical="center"/>
    </xf>
    <xf numFmtId="41" fontId="9" fillId="0" borderId="5" xfId="0" applyNumberFormat="1" applyFont="1" applyBorder="1" applyAlignment="1">
      <alignment horizontal="center" vertical="center"/>
    </xf>
    <xf numFmtId="41" fontId="9" fillId="0" borderId="0" xfId="0" applyNumberFormat="1" applyFont="1" applyAlignment="1">
      <alignment horizontal="center" vertical="center"/>
    </xf>
    <xf numFmtId="41" fontId="9" fillId="0" borderId="6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horizontal="right" vertical="center"/>
    </xf>
    <xf numFmtId="41" fontId="17" fillId="0" borderId="0" xfId="1" applyNumberFormat="1" applyFont="1" applyFill="1" applyAlignment="1">
      <alignment horizontal="right" vertical="center"/>
    </xf>
    <xf numFmtId="170" fontId="10" fillId="0" borderId="0" xfId="1" applyNumberFormat="1" applyFont="1" applyFill="1" applyAlignment="1">
      <alignment horizontal="right" vertical="center"/>
    </xf>
    <xf numFmtId="164" fontId="12" fillId="0" borderId="0" xfId="0" applyNumberFormat="1" applyFont="1" applyAlignment="1">
      <alignment horizontal="centerContinuous" vertical="center"/>
    </xf>
    <xf numFmtId="164" fontId="10" fillId="0" borderId="0" xfId="0" applyNumberFormat="1" applyFont="1" applyAlignment="1">
      <alignment horizontal="centerContinuous" vertical="center"/>
    </xf>
    <xf numFmtId="38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top"/>
    </xf>
    <xf numFmtId="0" fontId="15" fillId="0" borderId="0" xfId="0" applyFont="1" applyAlignment="1">
      <alignment horizontal="left"/>
    </xf>
    <xf numFmtId="0" fontId="15" fillId="0" borderId="0" xfId="12" applyFont="1"/>
    <xf numFmtId="0" fontId="10" fillId="0" borderId="0" xfId="12" applyFont="1" applyAlignment="1">
      <alignment horizontal="left"/>
    </xf>
    <xf numFmtId="0" fontId="10" fillId="0" borderId="0" xfId="12" applyFont="1"/>
    <xf numFmtId="0" fontId="9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18" fillId="0" borderId="0" xfId="12" applyFont="1" applyAlignment="1">
      <alignment horizontal="left"/>
    </xf>
    <xf numFmtId="164" fontId="20" fillId="0" borderId="0" xfId="1" applyNumberFormat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41" fontId="9" fillId="0" borderId="7" xfId="1" applyNumberFormat="1" applyFont="1" applyFill="1" applyBorder="1" applyAlignment="1">
      <alignment horizontal="right" vertical="center"/>
    </xf>
    <xf numFmtId="37" fontId="10" fillId="0" borderId="0" xfId="1" applyNumberFormat="1" applyFont="1" applyFill="1" applyAlignment="1">
      <alignment vertical="center"/>
    </xf>
    <xf numFmtId="39" fontId="9" fillId="0" borderId="0" xfId="1" applyNumberFormat="1" applyFont="1" applyFill="1" applyBorder="1" applyAlignment="1">
      <alignment horizontal="right" vertical="center"/>
    </xf>
    <xf numFmtId="39" fontId="9" fillId="0" borderId="0" xfId="1" applyNumberFormat="1" applyFont="1" applyFill="1" applyBorder="1" applyAlignment="1">
      <alignment vertical="center"/>
    </xf>
    <xf numFmtId="38" fontId="10" fillId="0" borderId="0" xfId="0" applyNumberFormat="1" applyFont="1" applyAlignment="1">
      <alignment horizontal="left" vertical="center" indent="1"/>
    </xf>
    <xf numFmtId="38" fontId="10" fillId="0" borderId="0" xfId="9" applyNumberFormat="1" applyFont="1" applyAlignment="1">
      <alignment horizontal="left" vertical="center" indent="1"/>
    </xf>
    <xf numFmtId="41" fontId="21" fillId="0" borderId="0" xfId="14" applyNumberFormat="1" applyFont="1" applyFill="1" applyAlignment="1">
      <alignment horizontal="right" vertical="center"/>
    </xf>
    <xf numFmtId="41" fontId="13" fillId="0" borderId="0" xfId="0" applyNumberFormat="1" applyFont="1" applyAlignment="1">
      <alignment horizontal="right" vertical="center"/>
    </xf>
    <xf numFmtId="166" fontId="12" fillId="0" borderId="0" xfId="1" applyNumberFormat="1" applyFont="1" applyFill="1" applyBorder="1" applyAlignment="1">
      <alignment horizontal="center" vertical="center"/>
    </xf>
    <xf numFmtId="38" fontId="12" fillId="0" borderId="0" xfId="0" applyNumberFormat="1" applyFont="1" applyAlignment="1">
      <alignment horizontal="center" vertical="center"/>
    </xf>
    <xf numFmtId="0" fontId="10" fillId="0" borderId="0" xfId="12" applyFont="1" applyAlignment="1">
      <alignment horizontal="left" vertical="center"/>
    </xf>
    <xf numFmtId="41" fontId="22" fillId="5" borderId="0" xfId="1" applyNumberFormat="1" applyFont="1" applyFill="1" applyBorder="1" applyAlignment="1">
      <alignment horizontal="center" vertical="center"/>
    </xf>
    <xf numFmtId="41" fontId="10" fillId="0" borderId="0" xfId="0" applyNumberFormat="1" applyFont="1" applyFill="1" applyAlignment="1">
      <alignment horizontal="right" vertical="center"/>
    </xf>
    <xf numFmtId="41" fontId="10" fillId="0" borderId="0" xfId="0" applyNumberFormat="1" applyFont="1" applyFill="1" applyAlignment="1">
      <alignment vertical="center"/>
    </xf>
    <xf numFmtId="41" fontId="10" fillId="0" borderId="0" xfId="0" applyNumberFormat="1" applyFont="1" applyFill="1" applyAlignment="1">
      <alignment horizontal="center" vertical="center"/>
    </xf>
    <xf numFmtId="166" fontId="12" fillId="0" borderId="0" xfId="1" quotePrefix="1" applyNumberFormat="1" applyFont="1" applyFill="1" applyBorder="1" applyAlignment="1">
      <alignment horizontal="center" vertical="center"/>
    </xf>
    <xf numFmtId="49" fontId="12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37" fontId="12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center" vertical="center"/>
    </xf>
    <xf numFmtId="37" fontId="10" fillId="0" borderId="3" xfId="0" applyNumberFormat="1" applyFont="1" applyBorder="1" applyAlignment="1">
      <alignment horizontal="center" vertical="center"/>
    </xf>
    <xf numFmtId="41" fontId="23" fillId="5" borderId="0" xfId="1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</cellXfs>
  <cellStyles count="15">
    <cellStyle name="Comma" xfId="1" builtinId="3"/>
    <cellStyle name="Comma 155" xfId="14" xr:uid="{17E740E5-1DAC-4C5A-A77B-EBBE0B3AD6FE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Normal_FS-Thai" xfId="13" xr:uid="{915E14DD-6289-4FC8-BB52-FB6B7E238D4E}"/>
    <cellStyle name="Normal_SCBT_ENG_31Mar06_Excel" xfId="12" xr:uid="{CF906EB3-E0FA-49B4-B1EE-AC572A54F14D}"/>
    <cellStyle name="Percent [2]" xfId="10" xr:uid="{00000000-0005-0000-0000-00000B000000}"/>
    <cellStyle name="Quantity" xfId="11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7"/>
  <sheetViews>
    <sheetView showGridLines="0" view="pageBreakPreview" topLeftCell="A49" zoomScale="80" zoomScaleNormal="80" zoomScaleSheetLayoutView="80" zoomScalePageLayoutView="62" workbookViewId="0">
      <selection activeCell="K52" sqref="K52"/>
    </sheetView>
  </sheetViews>
  <sheetFormatPr defaultColWidth="10.90625" defaultRowHeight="24" customHeight="1"/>
  <cols>
    <col min="1" max="1" width="53" style="10" customWidth="1"/>
    <col min="2" max="2" width="5.08984375" style="10" customWidth="1"/>
    <col min="3" max="3" width="9.08984375" style="39" bestFit="1" customWidth="1"/>
    <col min="4" max="4" width="1.08984375" style="23" customWidth="1"/>
    <col min="5" max="5" width="19.08984375" style="36" customWidth="1"/>
    <col min="6" max="6" width="1.08984375" style="36" customWidth="1"/>
    <col min="7" max="7" width="19.08984375" style="6" customWidth="1"/>
    <col min="8" max="8" width="0.453125" style="10" customWidth="1"/>
    <col min="9" max="16384" width="10.90625" style="10"/>
  </cols>
  <sheetData>
    <row r="1" spans="1:9" s="7" customFormat="1" ht="24" customHeight="1">
      <c r="A1" s="1" t="s">
        <v>52</v>
      </c>
      <c r="B1" s="3"/>
      <c r="C1" s="37"/>
      <c r="D1" s="4"/>
      <c r="E1" s="5"/>
      <c r="F1" s="5"/>
      <c r="G1" s="6"/>
    </row>
    <row r="2" spans="1:9" s="7" customFormat="1" ht="24" customHeight="1">
      <c r="A2" s="2" t="s">
        <v>116</v>
      </c>
      <c r="B2" s="3"/>
      <c r="C2" s="37"/>
      <c r="D2" s="4"/>
      <c r="E2" s="5"/>
      <c r="F2" s="5"/>
      <c r="G2" s="6"/>
    </row>
    <row r="3" spans="1:9" s="7" customFormat="1" ht="24" customHeight="1">
      <c r="A3" s="8"/>
      <c r="B3" s="3"/>
      <c r="C3" s="37"/>
      <c r="D3" s="4"/>
      <c r="E3" s="5"/>
      <c r="F3" s="5"/>
      <c r="G3" s="6"/>
    </row>
    <row r="4" spans="1:9" ht="24" customHeight="1">
      <c r="C4" s="17"/>
      <c r="D4" s="12"/>
      <c r="E4" s="13" t="s">
        <v>157</v>
      </c>
      <c r="F4" s="14"/>
      <c r="G4" s="13" t="s">
        <v>85</v>
      </c>
    </row>
    <row r="5" spans="1:9" ht="24" customHeight="1">
      <c r="A5" s="15" t="s">
        <v>12</v>
      </c>
      <c r="C5" s="17" t="s">
        <v>0</v>
      </c>
      <c r="D5" s="6"/>
      <c r="E5" s="13" t="s">
        <v>158</v>
      </c>
      <c r="F5" s="14"/>
      <c r="G5" s="13" t="s">
        <v>84</v>
      </c>
    </row>
    <row r="6" spans="1:9" ht="24" customHeight="1">
      <c r="C6" s="17"/>
      <c r="D6" s="6"/>
      <c r="E6" s="93" t="s">
        <v>83</v>
      </c>
      <c r="F6" s="14"/>
      <c r="G6" s="13"/>
    </row>
    <row r="7" spans="1:9" ht="24" customHeight="1">
      <c r="C7" s="16"/>
      <c r="D7" s="6"/>
      <c r="E7" s="139" t="s">
        <v>81</v>
      </c>
      <c r="F7" s="139"/>
      <c r="G7" s="139"/>
    </row>
    <row r="8" spans="1:9" ht="24" customHeight="1">
      <c r="A8" s="16" t="s">
        <v>13</v>
      </c>
      <c r="C8" s="133"/>
      <c r="D8" s="17"/>
      <c r="E8" s="18">
        <v>732669</v>
      </c>
      <c r="F8" s="19"/>
      <c r="G8" s="18">
        <v>643315</v>
      </c>
      <c r="I8" s="20"/>
    </row>
    <row r="9" spans="1:9" ht="24" customHeight="1">
      <c r="A9" s="16" t="s">
        <v>56</v>
      </c>
      <c r="C9" s="133">
        <v>10</v>
      </c>
      <c r="D9" s="17"/>
      <c r="E9" s="18">
        <v>46381405</v>
      </c>
      <c r="F9" s="19"/>
      <c r="G9" s="18">
        <v>42391341</v>
      </c>
      <c r="I9" s="20"/>
    </row>
    <row r="10" spans="1:9" ht="24" customHeight="1">
      <c r="A10" s="16" t="s">
        <v>57</v>
      </c>
      <c r="C10" s="133"/>
      <c r="D10" s="35"/>
      <c r="E10" s="18">
        <v>247594</v>
      </c>
      <c r="F10" s="19"/>
      <c r="G10" s="18">
        <v>404812</v>
      </c>
      <c r="I10" s="20"/>
    </row>
    <row r="11" spans="1:9" ht="24" customHeight="1">
      <c r="A11" s="16" t="s">
        <v>58</v>
      </c>
      <c r="C11" s="133">
        <v>5</v>
      </c>
      <c r="D11" s="35"/>
      <c r="E11" s="18">
        <v>49269212</v>
      </c>
      <c r="F11" s="19"/>
      <c r="G11" s="18">
        <v>42728152</v>
      </c>
      <c r="I11" s="20"/>
    </row>
    <row r="12" spans="1:9" ht="24" customHeight="1">
      <c r="A12" s="16" t="s">
        <v>59</v>
      </c>
      <c r="C12" s="133" t="s">
        <v>166</v>
      </c>
      <c r="D12" s="35"/>
      <c r="E12" s="18">
        <v>243627139</v>
      </c>
      <c r="F12" s="21"/>
      <c r="G12" s="18">
        <v>241882214</v>
      </c>
      <c r="I12" s="20"/>
    </row>
    <row r="13" spans="1:9" ht="24" customHeight="1">
      <c r="A13" s="16" t="s">
        <v>60</v>
      </c>
      <c r="C13" s="133"/>
      <c r="D13" s="35"/>
      <c r="E13" s="18">
        <v>8120665</v>
      </c>
      <c r="F13" s="21"/>
      <c r="G13" s="18">
        <v>8124222</v>
      </c>
      <c r="I13" s="20"/>
    </row>
    <row r="14" spans="1:9" ht="24" customHeight="1">
      <c r="A14" s="94" t="s">
        <v>155</v>
      </c>
      <c r="C14" s="41"/>
      <c r="D14" s="35"/>
      <c r="E14" s="18">
        <v>478025</v>
      </c>
      <c r="F14" s="21"/>
      <c r="G14" s="18">
        <v>438610</v>
      </c>
      <c r="I14" s="20"/>
    </row>
    <row r="15" spans="1:9" ht="24" customHeight="1">
      <c r="A15" s="16" t="s">
        <v>62</v>
      </c>
      <c r="C15" s="41"/>
      <c r="D15" s="35"/>
      <c r="E15" s="18">
        <v>604432</v>
      </c>
      <c r="F15" s="21"/>
      <c r="G15" s="18">
        <v>631523</v>
      </c>
      <c r="I15" s="20"/>
    </row>
    <row r="16" spans="1:9" ht="24" customHeight="1">
      <c r="A16" s="16" t="s">
        <v>61</v>
      </c>
      <c r="C16" s="41"/>
      <c r="D16" s="35"/>
      <c r="E16" s="18">
        <v>472079</v>
      </c>
      <c r="F16" s="21"/>
      <c r="G16" s="18">
        <v>436370</v>
      </c>
      <c r="I16" s="20"/>
    </row>
    <row r="17" spans="1:9" ht="24" customHeight="1">
      <c r="A17" s="16" t="s">
        <v>118</v>
      </c>
      <c r="C17" s="41"/>
      <c r="D17" s="35"/>
      <c r="E17" s="18">
        <v>1493186</v>
      </c>
      <c r="F17" s="21"/>
      <c r="G17" s="18">
        <v>1611636</v>
      </c>
      <c r="I17" s="20"/>
    </row>
    <row r="18" spans="1:9" ht="24" customHeight="1">
      <c r="A18" s="16" t="s">
        <v>36</v>
      </c>
      <c r="C18" s="10"/>
      <c r="D18" s="17"/>
      <c r="E18" s="18">
        <v>319016</v>
      </c>
      <c r="F18" s="21"/>
      <c r="G18" s="22">
        <v>103414</v>
      </c>
      <c r="I18" s="20"/>
    </row>
    <row r="19" spans="1:9" ht="24" customHeight="1">
      <c r="A19" s="16" t="s">
        <v>63</v>
      </c>
      <c r="C19" s="133">
        <v>10</v>
      </c>
      <c r="D19" s="18"/>
      <c r="E19" s="18">
        <v>823120</v>
      </c>
      <c r="F19" s="21"/>
      <c r="G19" s="22">
        <v>1050296</v>
      </c>
      <c r="I19" s="20"/>
    </row>
    <row r="20" spans="1:9" ht="24" customHeight="1" thickBot="1">
      <c r="A20" s="15" t="s">
        <v>14</v>
      </c>
      <c r="C20" s="17"/>
      <c r="D20" s="18"/>
      <c r="E20" s="96">
        <f>SUM(E8:E19)</f>
        <v>352568542</v>
      </c>
      <c r="F20" s="95"/>
      <c r="G20" s="96">
        <f>SUM(G8:G19)</f>
        <v>340445905</v>
      </c>
      <c r="I20" s="20"/>
    </row>
    <row r="21" spans="1:9" ht="24" customHeight="1" thickTop="1">
      <c r="A21" s="16"/>
      <c r="C21" s="17"/>
      <c r="D21" s="18"/>
      <c r="E21" s="19"/>
      <c r="F21" s="19"/>
      <c r="G21" s="12"/>
    </row>
    <row r="22" spans="1:9" ht="24" customHeight="1">
      <c r="A22" s="16"/>
      <c r="C22" s="41"/>
      <c r="D22" s="35"/>
      <c r="E22" s="24"/>
      <c r="F22" s="24"/>
      <c r="G22" s="24"/>
    </row>
    <row r="23" spans="1:9" ht="24" customHeight="1">
      <c r="A23" s="16"/>
      <c r="C23" s="41"/>
      <c r="D23" s="35"/>
      <c r="E23" s="24"/>
      <c r="F23" s="24"/>
      <c r="G23" s="24"/>
    </row>
    <row r="24" spans="1:9" s="7" customFormat="1" ht="24" customHeight="1">
      <c r="A24" s="1" t="s">
        <v>52</v>
      </c>
      <c r="B24" s="3"/>
      <c r="C24" s="37"/>
      <c r="D24" s="4"/>
      <c r="E24" s="5"/>
      <c r="F24" s="5"/>
      <c r="G24" s="6"/>
    </row>
    <row r="25" spans="1:9" s="7" customFormat="1" ht="24" customHeight="1">
      <c r="A25" s="2" t="s">
        <v>116</v>
      </c>
      <c r="B25" s="3"/>
      <c r="C25" s="37"/>
      <c r="D25" s="4"/>
      <c r="E25" s="25"/>
      <c r="F25" s="25"/>
      <c r="G25" s="6"/>
    </row>
    <row r="26" spans="1:9" s="7" customFormat="1" ht="24" customHeight="1">
      <c r="A26" s="8"/>
      <c r="B26" s="3"/>
      <c r="C26" s="37"/>
      <c r="D26" s="4"/>
      <c r="E26" s="25"/>
      <c r="F26" s="25"/>
      <c r="G26" s="6"/>
    </row>
    <row r="27" spans="1:9" ht="24" customHeight="1">
      <c r="C27" s="17"/>
      <c r="D27" s="12"/>
      <c r="E27" s="13" t="s">
        <v>157</v>
      </c>
      <c r="F27" s="14"/>
      <c r="G27" s="13" t="s">
        <v>85</v>
      </c>
    </row>
    <row r="28" spans="1:9" ht="24" customHeight="1">
      <c r="A28" s="15" t="s">
        <v>38</v>
      </c>
      <c r="C28" s="17" t="s">
        <v>0</v>
      </c>
      <c r="D28" s="6"/>
      <c r="E28" s="13" t="s">
        <v>158</v>
      </c>
      <c r="F28" s="14"/>
      <c r="G28" s="13" t="s">
        <v>84</v>
      </c>
    </row>
    <row r="29" spans="1:9" ht="24" customHeight="1">
      <c r="C29" s="17"/>
      <c r="D29" s="6"/>
      <c r="E29" s="93" t="s">
        <v>83</v>
      </c>
      <c r="F29" s="14"/>
      <c r="G29" s="13"/>
    </row>
    <row r="30" spans="1:9" ht="24" customHeight="1">
      <c r="C30" s="133"/>
      <c r="D30" s="6"/>
      <c r="E30" s="139" t="s">
        <v>81</v>
      </c>
      <c r="F30" s="139"/>
      <c r="G30" s="139"/>
    </row>
    <row r="31" spans="1:9" ht="24" customHeight="1">
      <c r="A31" s="92" t="s">
        <v>86</v>
      </c>
      <c r="C31" s="133"/>
      <c r="D31" s="35"/>
      <c r="E31" s="18"/>
      <c r="F31" s="19"/>
      <c r="G31" s="18"/>
    </row>
    <row r="32" spans="1:9" ht="24" customHeight="1">
      <c r="A32" s="16" t="s">
        <v>10</v>
      </c>
      <c r="C32" s="133">
        <v>10</v>
      </c>
      <c r="D32" s="35"/>
      <c r="E32" s="18">
        <v>286611573</v>
      </c>
      <c r="F32" s="19"/>
      <c r="G32" s="18">
        <v>279907724</v>
      </c>
      <c r="H32" s="27"/>
      <c r="I32" s="20"/>
    </row>
    <row r="33" spans="1:9" ht="24" customHeight="1">
      <c r="A33" s="16" t="s">
        <v>35</v>
      </c>
      <c r="C33" s="133">
        <v>10</v>
      </c>
      <c r="D33" s="35"/>
      <c r="E33" s="18">
        <v>12014366</v>
      </c>
      <c r="F33" s="19"/>
      <c r="G33" s="18">
        <v>10146141</v>
      </c>
      <c r="H33" s="27"/>
      <c r="I33" s="20"/>
    </row>
    <row r="34" spans="1:9" ht="24" customHeight="1">
      <c r="A34" s="16" t="s">
        <v>15</v>
      </c>
      <c r="C34" s="133"/>
      <c r="D34" s="35"/>
      <c r="E34" s="18">
        <v>558792</v>
      </c>
      <c r="F34" s="19"/>
      <c r="G34" s="18">
        <v>107945</v>
      </c>
      <c r="H34" s="27"/>
      <c r="I34" s="20"/>
    </row>
    <row r="35" spans="1:9" ht="24" customHeight="1">
      <c r="A35" s="16" t="s">
        <v>73</v>
      </c>
      <c r="C35" s="133"/>
      <c r="D35" s="35"/>
      <c r="E35" s="18">
        <v>287484</v>
      </c>
      <c r="F35" s="19"/>
      <c r="G35" s="18">
        <v>544959</v>
      </c>
      <c r="H35" s="27"/>
      <c r="I35" s="20"/>
    </row>
    <row r="36" spans="1:9" ht="24" customHeight="1">
      <c r="A36" s="16" t="s">
        <v>87</v>
      </c>
      <c r="C36" s="133" t="s">
        <v>167</v>
      </c>
      <c r="D36" s="35"/>
      <c r="E36" s="18">
        <v>9385470</v>
      </c>
      <c r="F36" s="19"/>
      <c r="G36" s="18">
        <v>7217716</v>
      </c>
      <c r="H36" s="27"/>
      <c r="I36" s="20"/>
    </row>
    <row r="37" spans="1:9" ht="24" customHeight="1">
      <c r="A37" s="16" t="s">
        <v>16</v>
      </c>
      <c r="C37" s="133">
        <v>10</v>
      </c>
      <c r="D37" s="35"/>
      <c r="E37" s="18">
        <v>1367842</v>
      </c>
      <c r="F37" s="19"/>
      <c r="G37" s="18">
        <v>1189282</v>
      </c>
      <c r="H37" s="27"/>
      <c r="I37" s="20"/>
    </row>
    <row r="38" spans="1:9" ht="24" customHeight="1">
      <c r="A38" s="16" t="s">
        <v>17</v>
      </c>
      <c r="C38" s="133"/>
      <c r="D38" s="35"/>
      <c r="E38" s="18">
        <v>502223</v>
      </c>
      <c r="F38" s="19"/>
      <c r="G38" s="18">
        <v>988891</v>
      </c>
      <c r="H38" s="27"/>
      <c r="I38" s="20"/>
    </row>
    <row r="39" spans="1:9" ht="24" customHeight="1">
      <c r="A39" s="16" t="s">
        <v>88</v>
      </c>
      <c r="C39" s="133">
        <v>10</v>
      </c>
      <c r="D39" s="35"/>
      <c r="E39" s="18">
        <v>629125</v>
      </c>
      <c r="F39" s="19"/>
      <c r="G39" s="18">
        <v>657814</v>
      </c>
      <c r="H39" s="27"/>
      <c r="I39" s="20"/>
    </row>
    <row r="40" spans="1:9" ht="24" customHeight="1">
      <c r="A40" s="16" t="s">
        <v>45</v>
      </c>
      <c r="C40" s="133"/>
      <c r="D40" s="35"/>
      <c r="E40" s="18">
        <v>549239</v>
      </c>
      <c r="F40" s="19"/>
      <c r="G40" s="18">
        <v>547042</v>
      </c>
      <c r="H40" s="27"/>
      <c r="I40" s="20"/>
    </row>
    <row r="41" spans="1:9" ht="24" customHeight="1">
      <c r="A41" s="16" t="s">
        <v>119</v>
      </c>
      <c r="C41" s="133"/>
      <c r="D41" s="35"/>
      <c r="E41" s="18">
        <v>501592</v>
      </c>
      <c r="F41" s="19"/>
      <c r="G41" s="18">
        <v>378728</v>
      </c>
      <c r="H41" s="27"/>
      <c r="I41" s="20"/>
    </row>
    <row r="42" spans="1:9" ht="24" customHeight="1">
      <c r="A42" s="16" t="s">
        <v>43</v>
      </c>
      <c r="C42" s="17"/>
      <c r="D42" s="17"/>
      <c r="E42" s="18">
        <v>214900</v>
      </c>
      <c r="F42" s="19"/>
      <c r="G42" s="18">
        <v>225957</v>
      </c>
      <c r="H42" s="27"/>
      <c r="I42" s="20"/>
    </row>
    <row r="43" spans="1:9" ht="24" customHeight="1">
      <c r="A43" s="16" t="s">
        <v>18</v>
      </c>
      <c r="C43" s="133">
        <v>10</v>
      </c>
      <c r="D43" s="35"/>
      <c r="E43" s="18">
        <v>894921</v>
      </c>
      <c r="F43" s="19"/>
      <c r="G43" s="18">
        <v>570193</v>
      </c>
      <c r="H43" s="27"/>
      <c r="I43" s="20"/>
    </row>
    <row r="44" spans="1:9" ht="24" customHeight="1">
      <c r="A44" s="15" t="s">
        <v>19</v>
      </c>
      <c r="C44" s="132"/>
      <c r="D44" s="35"/>
      <c r="E44" s="63">
        <f>SUM(E32:E43)</f>
        <v>313517527</v>
      </c>
      <c r="F44" s="95"/>
      <c r="G44" s="63">
        <f>SUM(G32:G43)</f>
        <v>302482392</v>
      </c>
      <c r="H44" s="27"/>
      <c r="I44" s="20"/>
    </row>
    <row r="45" spans="1:9" ht="24" customHeight="1">
      <c r="A45" s="15"/>
      <c r="C45" s="132"/>
      <c r="D45" s="35"/>
      <c r="E45" s="18"/>
      <c r="F45" s="21"/>
      <c r="G45" s="22"/>
      <c r="H45" s="27"/>
    </row>
    <row r="46" spans="1:9" ht="24" customHeight="1">
      <c r="A46" s="92" t="s">
        <v>39</v>
      </c>
      <c r="C46" s="132"/>
      <c r="D46" s="35"/>
      <c r="E46" s="18"/>
      <c r="F46" s="26"/>
      <c r="G46" s="18"/>
    </row>
    <row r="47" spans="1:9" ht="24" customHeight="1">
      <c r="A47" s="16" t="s">
        <v>20</v>
      </c>
      <c r="C47" s="17"/>
      <c r="D47" s="10"/>
      <c r="E47" s="18"/>
      <c r="F47" s="26"/>
      <c r="G47" s="18"/>
    </row>
    <row r="48" spans="1:9" ht="24" customHeight="1">
      <c r="A48" s="98" t="s">
        <v>89</v>
      </c>
      <c r="C48" s="17"/>
      <c r="D48" s="10"/>
      <c r="E48" s="18"/>
      <c r="F48" s="26"/>
      <c r="G48" s="18"/>
    </row>
    <row r="49" spans="1:15" ht="24" customHeight="1" thickBot="1">
      <c r="A49" s="29" t="s">
        <v>41</v>
      </c>
      <c r="C49" s="17"/>
      <c r="D49" s="10"/>
      <c r="E49" s="33">
        <v>20000000</v>
      </c>
      <c r="F49" s="26"/>
      <c r="G49" s="33">
        <v>20000000</v>
      </c>
      <c r="I49" s="20"/>
    </row>
    <row r="50" spans="1:15" ht="24" customHeight="1" thickTop="1">
      <c r="A50" s="98" t="s">
        <v>90</v>
      </c>
      <c r="C50" s="17"/>
      <c r="D50" s="10"/>
      <c r="E50" s="22"/>
      <c r="F50" s="30"/>
      <c r="G50" s="22"/>
      <c r="I50" s="20"/>
    </row>
    <row r="51" spans="1:15" ht="24" customHeight="1">
      <c r="A51" s="29" t="s">
        <v>41</v>
      </c>
      <c r="C51" s="17"/>
      <c r="D51" s="10"/>
      <c r="E51" s="22">
        <v>20000000</v>
      </c>
      <c r="F51" s="30"/>
      <c r="G51" s="22">
        <v>20000000</v>
      </c>
      <c r="I51" s="20"/>
    </row>
    <row r="52" spans="1:15" ht="24" customHeight="1">
      <c r="A52" s="29" t="s">
        <v>91</v>
      </c>
      <c r="C52" s="17"/>
      <c r="D52" s="10"/>
      <c r="E52" s="22">
        <v>10598915</v>
      </c>
      <c r="F52" s="30"/>
      <c r="G52" s="22">
        <v>10598915</v>
      </c>
      <c r="I52" s="20"/>
    </row>
    <row r="53" spans="1:15" ht="24" customHeight="1">
      <c r="A53" s="29" t="s">
        <v>46</v>
      </c>
      <c r="C53" s="17"/>
      <c r="D53" s="10"/>
      <c r="E53" s="22">
        <v>-626137</v>
      </c>
      <c r="F53" s="31"/>
      <c r="G53" s="22">
        <v>-1125232</v>
      </c>
      <c r="I53" s="20"/>
    </row>
    <row r="54" spans="1:15" ht="24" customHeight="1">
      <c r="A54" s="29" t="s">
        <v>21</v>
      </c>
      <c r="C54" s="17"/>
      <c r="D54" s="10"/>
      <c r="E54" s="22"/>
      <c r="F54" s="21"/>
      <c r="G54" s="22"/>
      <c r="I54" s="20"/>
    </row>
    <row r="55" spans="1:15" ht="24" customHeight="1">
      <c r="A55" s="98" t="s">
        <v>92</v>
      </c>
      <c r="C55" s="17"/>
      <c r="D55" s="10"/>
      <c r="E55" s="22"/>
      <c r="F55" s="21"/>
      <c r="G55" s="22"/>
      <c r="I55" s="20"/>
    </row>
    <row r="56" spans="1:15" ht="24" customHeight="1">
      <c r="A56" s="98" t="s">
        <v>93</v>
      </c>
      <c r="C56" s="17"/>
      <c r="D56" s="10"/>
      <c r="E56" s="22">
        <v>1164600</v>
      </c>
      <c r="F56" s="21"/>
      <c r="G56" s="22">
        <v>1164600</v>
      </c>
      <c r="I56" s="20"/>
      <c r="O56" s="146"/>
    </row>
    <row r="57" spans="1:15" ht="24" customHeight="1">
      <c r="A57" s="29" t="s">
        <v>22</v>
      </c>
      <c r="C57" s="17"/>
      <c r="D57" s="10"/>
      <c r="E57" s="22">
        <v>7913637</v>
      </c>
      <c r="F57" s="32"/>
      <c r="G57" s="22">
        <v>7325230</v>
      </c>
      <c r="I57" s="20"/>
    </row>
    <row r="58" spans="1:15" ht="24" customHeight="1">
      <c r="A58" s="15" t="s">
        <v>34</v>
      </c>
      <c r="C58" s="17"/>
      <c r="D58" s="10"/>
      <c r="E58" s="97">
        <f>SUM(E51:E57)</f>
        <v>39051015</v>
      </c>
      <c r="F58" s="95"/>
      <c r="G58" s="63">
        <f>SUM(G51:G57)</f>
        <v>37963513</v>
      </c>
      <c r="I58" s="20"/>
    </row>
    <row r="59" spans="1:15" ht="24" customHeight="1" thickBot="1">
      <c r="A59" s="15" t="s">
        <v>40</v>
      </c>
      <c r="C59" s="17"/>
      <c r="D59" s="10"/>
      <c r="E59" s="99">
        <f>SUM(E58,E44)</f>
        <v>352568542</v>
      </c>
      <c r="F59" s="95"/>
      <c r="G59" s="66">
        <f>SUM(G58,G44)</f>
        <v>340445905</v>
      </c>
      <c r="I59" s="20"/>
    </row>
    <row r="60" spans="1:15" ht="24" customHeight="1" thickTop="1">
      <c r="A60" s="16"/>
      <c r="C60" s="17"/>
      <c r="D60" s="10"/>
      <c r="E60" s="130"/>
      <c r="F60" s="109"/>
      <c r="G60" s="130"/>
      <c r="I60" s="20"/>
    </row>
    <row r="61" spans="1:15" ht="24" customHeight="1">
      <c r="A61" s="16"/>
      <c r="C61" s="38"/>
      <c r="D61" s="10"/>
      <c r="E61" s="145" t="b">
        <f>+E59=E20</f>
        <v>1</v>
      </c>
      <c r="F61" s="34"/>
    </row>
    <row r="62" spans="1:15" ht="24" customHeight="1">
      <c r="E62" s="34"/>
      <c r="F62" s="34"/>
    </row>
    <row r="63" spans="1:15" ht="24" customHeight="1">
      <c r="C63" s="41"/>
      <c r="D63" s="35"/>
      <c r="E63" s="34"/>
      <c r="F63" s="34"/>
      <c r="G63" s="12"/>
    </row>
    <row r="64" spans="1:15" ht="24" customHeight="1">
      <c r="A64" s="7"/>
      <c r="C64" s="41"/>
      <c r="D64" s="35"/>
      <c r="E64" s="34"/>
      <c r="F64" s="34"/>
      <c r="G64" s="12"/>
    </row>
    <row r="65" spans="1:7" ht="24" customHeight="1">
      <c r="C65" s="41"/>
      <c r="D65" s="35"/>
      <c r="E65" s="34"/>
      <c r="F65" s="34"/>
      <c r="G65" s="12"/>
    </row>
    <row r="66" spans="1:7" s="7" customFormat="1" ht="24" customHeight="1">
      <c r="A66" s="10"/>
      <c r="B66" s="10"/>
      <c r="C66" s="41"/>
      <c r="D66" s="35"/>
      <c r="E66" s="24"/>
      <c r="F66" s="24"/>
      <c r="G66" s="12"/>
    </row>
    <row r="67" spans="1:7" ht="24" customHeight="1">
      <c r="E67" s="26"/>
      <c r="F67" s="26"/>
    </row>
  </sheetData>
  <mergeCells count="2">
    <mergeCell ref="E7:G7"/>
    <mergeCell ref="E30:G30"/>
  </mergeCells>
  <phoneticPr fontId="0" type="noConversion"/>
  <printOptions gridLinesSet="0"/>
  <pageMargins left="0.8" right="0.8" top="0.48" bottom="0.5" header="0.5" footer="0.5"/>
  <pageSetup paperSize="9" scale="80" firstPageNumber="3" fitToHeight="0" orientation="portrait" useFirstPageNumber="1" r:id="rId1"/>
  <headerFooter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23" max="6" man="1"/>
  </rowBreaks>
  <ignoredErrors>
    <ignoredError sqref="F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5"/>
  <sheetViews>
    <sheetView showGridLines="0" view="pageBreakPreview" zoomScale="80" zoomScaleNormal="70" zoomScaleSheetLayoutView="80" zoomScalePageLayoutView="76" workbookViewId="0">
      <selection activeCell="K53" sqref="K53"/>
    </sheetView>
  </sheetViews>
  <sheetFormatPr defaultColWidth="10.90625" defaultRowHeight="24" customHeight="1"/>
  <cols>
    <col min="1" max="1" width="51.453125" style="10" customWidth="1"/>
    <col min="2" max="2" width="9.453125" style="10" customWidth="1"/>
    <col min="3" max="3" width="9.08984375" style="39" bestFit="1" customWidth="1"/>
    <col min="4" max="4" width="1.453125" style="23" customWidth="1"/>
    <col min="5" max="5" width="14.453125" style="36" customWidth="1"/>
    <col min="6" max="6" width="1.453125" style="36" customWidth="1"/>
    <col min="7" max="7" width="14.453125" style="6" customWidth="1"/>
    <col min="8" max="16384" width="10.90625" style="10"/>
  </cols>
  <sheetData>
    <row r="1" spans="1:8" ht="24" customHeight="1">
      <c r="A1" s="113" t="s">
        <v>53</v>
      </c>
      <c r="B1" s="3"/>
      <c r="C1" s="37"/>
      <c r="D1" s="4"/>
      <c r="E1" s="5"/>
      <c r="F1" s="5"/>
    </row>
    <row r="2" spans="1:8" ht="24" customHeight="1">
      <c r="A2" s="8" t="s">
        <v>94</v>
      </c>
      <c r="B2" s="3"/>
      <c r="C2" s="37"/>
      <c r="D2" s="4"/>
      <c r="E2" s="5"/>
      <c r="F2" s="5"/>
    </row>
    <row r="3" spans="1:8" ht="24" customHeight="1">
      <c r="B3" s="3"/>
      <c r="C3" s="111"/>
      <c r="D3" s="112"/>
      <c r="E3" s="9"/>
      <c r="F3" s="42"/>
      <c r="G3" s="9"/>
    </row>
    <row r="4" spans="1:8" ht="24" customHeight="1">
      <c r="A4" s="8"/>
      <c r="B4" s="43"/>
      <c r="C4" s="44"/>
      <c r="D4" s="45"/>
      <c r="E4" s="141" t="s">
        <v>82</v>
      </c>
      <c r="F4" s="141"/>
      <c r="G4" s="141"/>
    </row>
    <row r="5" spans="1:8" ht="24" customHeight="1">
      <c r="A5" s="8"/>
      <c r="C5" s="46"/>
      <c r="D5" s="6"/>
      <c r="E5" s="141" t="s">
        <v>159</v>
      </c>
      <c r="F5" s="141"/>
      <c r="G5" s="141"/>
    </row>
    <row r="6" spans="1:8" ht="24" customHeight="1">
      <c r="A6" s="43"/>
      <c r="C6" s="17" t="s">
        <v>0</v>
      </c>
      <c r="D6" s="11"/>
      <c r="E6" s="47" t="s">
        <v>158</v>
      </c>
      <c r="F6" s="47"/>
      <c r="G6" s="47" t="s">
        <v>84</v>
      </c>
    </row>
    <row r="7" spans="1:8" ht="24" customHeight="1">
      <c r="A7" s="43"/>
      <c r="C7" s="17"/>
      <c r="D7" s="11"/>
      <c r="E7" s="140" t="s">
        <v>81</v>
      </c>
      <c r="F7" s="140"/>
      <c r="G7" s="140"/>
    </row>
    <row r="8" spans="1:8" ht="24" customHeight="1">
      <c r="A8" s="16" t="s">
        <v>25</v>
      </c>
      <c r="C8" s="17">
        <v>10</v>
      </c>
      <c r="D8" s="10"/>
      <c r="E8" s="22">
        <v>3377963</v>
      </c>
      <c r="F8" s="22"/>
      <c r="G8" s="22">
        <v>3270003</v>
      </c>
      <c r="H8" s="20"/>
    </row>
    <row r="9" spans="1:8" ht="24" customHeight="1">
      <c r="A9" s="16" t="s">
        <v>3</v>
      </c>
      <c r="C9" s="17">
        <v>10</v>
      </c>
      <c r="D9" s="17"/>
      <c r="E9" s="22">
        <v>-1677212</v>
      </c>
      <c r="F9" s="22"/>
      <c r="G9" s="48">
        <v>-1533650</v>
      </c>
      <c r="H9" s="20"/>
    </row>
    <row r="10" spans="1:8" ht="24" customHeight="1">
      <c r="A10" s="15" t="s">
        <v>26</v>
      </c>
      <c r="C10" s="38"/>
      <c r="D10" s="10"/>
      <c r="E10" s="63">
        <f>SUM(E8:E9)</f>
        <v>1700751</v>
      </c>
      <c r="F10" s="61"/>
      <c r="G10" s="63">
        <f>SUM(G8:G9)</f>
        <v>1736353</v>
      </c>
      <c r="H10" s="20"/>
    </row>
    <row r="11" spans="1:8" ht="24" customHeight="1">
      <c r="A11" s="29" t="s">
        <v>27</v>
      </c>
      <c r="C11" s="17">
        <v>10</v>
      </c>
      <c r="D11" s="17"/>
      <c r="E11" s="49">
        <v>124883</v>
      </c>
      <c r="F11" s="49"/>
      <c r="G11" s="49">
        <f>97473+6425+2616</f>
        <v>106514</v>
      </c>
      <c r="H11" s="20"/>
    </row>
    <row r="12" spans="1:8" ht="24" customHeight="1">
      <c r="A12" s="29" t="s">
        <v>28</v>
      </c>
      <c r="C12" s="17">
        <v>10</v>
      </c>
      <c r="D12" s="17"/>
      <c r="E12" s="50">
        <v>-18378</v>
      </c>
      <c r="F12" s="49"/>
      <c r="G12" s="50">
        <v>-24736</v>
      </c>
      <c r="H12" s="20"/>
    </row>
    <row r="13" spans="1:8" ht="24" customHeight="1">
      <c r="A13" s="113" t="s">
        <v>29</v>
      </c>
      <c r="C13" s="17"/>
      <c r="D13" s="17"/>
      <c r="E13" s="63">
        <f>SUM(E11:E12)</f>
        <v>106505</v>
      </c>
      <c r="F13" s="61"/>
      <c r="G13" s="63">
        <f>SUM(G11:G12)</f>
        <v>81778</v>
      </c>
      <c r="H13" s="20"/>
    </row>
    <row r="14" spans="1:8" ht="24" customHeight="1">
      <c r="A14" s="29" t="s">
        <v>176</v>
      </c>
      <c r="C14" s="46"/>
      <c r="D14" s="6"/>
      <c r="E14" s="6"/>
      <c r="F14" s="6"/>
    </row>
    <row r="15" spans="1:8" ht="24" customHeight="1">
      <c r="A15" s="29" t="s">
        <v>54</v>
      </c>
      <c r="C15" s="17"/>
      <c r="D15" s="17"/>
      <c r="E15" s="22">
        <v>3303</v>
      </c>
      <c r="F15" s="30"/>
      <c r="G15" s="22">
        <v>22480</v>
      </c>
      <c r="H15" s="20"/>
    </row>
    <row r="16" spans="1:8" ht="24" customHeight="1">
      <c r="A16" s="29" t="s">
        <v>160</v>
      </c>
      <c r="C16" s="17"/>
      <c r="D16" s="17"/>
      <c r="E16" s="22">
        <v>0</v>
      </c>
      <c r="F16" s="30"/>
      <c r="G16" s="22">
        <v>7350</v>
      </c>
      <c r="H16" s="20"/>
    </row>
    <row r="17" spans="1:9" ht="24" customHeight="1">
      <c r="A17" s="29" t="s">
        <v>42</v>
      </c>
      <c r="C17" s="17"/>
      <c r="D17" s="17"/>
      <c r="E17" s="22">
        <v>55122</v>
      </c>
      <c r="F17" s="22"/>
      <c r="G17" s="22">
        <v>56139</v>
      </c>
      <c r="H17" s="20"/>
    </row>
    <row r="18" spans="1:9" ht="24" customHeight="1">
      <c r="A18" s="16" t="s">
        <v>66</v>
      </c>
      <c r="C18" s="17">
        <v>10</v>
      </c>
      <c r="D18" s="10"/>
      <c r="E18" s="22">
        <v>29524</v>
      </c>
      <c r="F18" s="22"/>
      <c r="G18" s="22">
        <v>29508</v>
      </c>
      <c r="H18" s="20"/>
    </row>
    <row r="19" spans="1:9" ht="24" customHeight="1">
      <c r="A19" s="15" t="s">
        <v>71</v>
      </c>
      <c r="C19" s="17"/>
      <c r="D19" s="10"/>
      <c r="E19" s="63">
        <f>SUM(E10,E13:E18)</f>
        <v>1895205</v>
      </c>
      <c r="F19" s="61"/>
      <c r="G19" s="63">
        <f>SUM(G10,G13:G18)</f>
        <v>1933608</v>
      </c>
      <c r="H19" s="20"/>
    </row>
    <row r="20" spans="1:9" ht="24" customHeight="1">
      <c r="A20" s="15" t="s">
        <v>64</v>
      </c>
      <c r="C20" s="17">
        <v>10</v>
      </c>
      <c r="D20" s="10"/>
      <c r="E20" s="22"/>
      <c r="F20" s="30"/>
      <c r="G20" s="22"/>
    </row>
    <row r="21" spans="1:9" ht="24" customHeight="1">
      <c r="A21" s="16" t="s">
        <v>95</v>
      </c>
      <c r="B21" s="20"/>
      <c r="C21" s="17"/>
      <c r="D21" s="10"/>
      <c r="E21" s="22">
        <v>453765</v>
      </c>
      <c r="F21" s="30"/>
      <c r="G21" s="22">
        <f>416096+2616</f>
        <v>418712</v>
      </c>
      <c r="H21" s="20"/>
      <c r="I21" s="20"/>
    </row>
    <row r="22" spans="1:9" ht="24" customHeight="1">
      <c r="A22" s="16" t="s">
        <v>96</v>
      </c>
      <c r="B22" s="20"/>
      <c r="C22" s="17"/>
      <c r="D22" s="10"/>
      <c r="E22" s="22">
        <v>1677</v>
      </c>
      <c r="F22" s="30"/>
      <c r="G22" s="22">
        <v>2137</v>
      </c>
      <c r="H22" s="20"/>
      <c r="I22" s="20"/>
    </row>
    <row r="23" spans="1:9" ht="24" customHeight="1">
      <c r="A23" s="16" t="s">
        <v>156</v>
      </c>
      <c r="B23" s="20"/>
      <c r="C23" s="17"/>
      <c r="D23" s="10"/>
      <c r="E23" s="22">
        <v>222455</v>
      </c>
      <c r="F23" s="30"/>
      <c r="G23" s="22">
        <v>180124</v>
      </c>
      <c r="H23" s="20"/>
      <c r="I23" s="20"/>
    </row>
    <row r="24" spans="1:9" ht="24" customHeight="1">
      <c r="A24" s="16" t="s">
        <v>97</v>
      </c>
      <c r="B24" s="20"/>
      <c r="C24" s="17"/>
      <c r="D24" s="10"/>
      <c r="E24" s="22">
        <v>99075</v>
      </c>
      <c r="F24" s="30"/>
      <c r="G24" s="22">
        <v>100348</v>
      </c>
      <c r="H24" s="20"/>
      <c r="I24" s="20"/>
    </row>
    <row r="25" spans="1:9" ht="24" customHeight="1">
      <c r="A25" s="16" t="s">
        <v>98</v>
      </c>
      <c r="B25" s="20"/>
      <c r="C25" s="17"/>
      <c r="D25" s="10"/>
      <c r="E25" s="22">
        <v>40246</v>
      </c>
      <c r="F25" s="30"/>
      <c r="G25" s="22">
        <v>24503</v>
      </c>
      <c r="H25" s="20"/>
      <c r="I25" s="20"/>
    </row>
    <row r="26" spans="1:9" ht="24" customHeight="1">
      <c r="A26" s="16" t="s">
        <v>99</v>
      </c>
      <c r="B26" s="20"/>
      <c r="C26" s="17"/>
      <c r="D26" s="10"/>
      <c r="E26" s="22">
        <v>26745</v>
      </c>
      <c r="F26" s="30"/>
      <c r="G26" s="22">
        <v>25164</v>
      </c>
      <c r="H26" s="20"/>
      <c r="I26" s="20"/>
    </row>
    <row r="27" spans="1:9" ht="24" customHeight="1">
      <c r="A27" s="16" t="s">
        <v>100</v>
      </c>
      <c r="B27" s="20"/>
      <c r="C27" s="17"/>
      <c r="D27" s="10"/>
      <c r="E27" s="22">
        <v>105647</v>
      </c>
      <c r="F27" s="30"/>
      <c r="G27" s="22">
        <v>91162</v>
      </c>
      <c r="H27" s="20"/>
      <c r="I27" s="20"/>
    </row>
    <row r="28" spans="1:9" ht="24" customHeight="1">
      <c r="A28" s="16" t="s">
        <v>101</v>
      </c>
      <c r="B28" s="20"/>
      <c r="C28" s="51"/>
      <c r="D28" s="16"/>
      <c r="E28" s="22">
        <v>49353</v>
      </c>
      <c r="F28" s="30"/>
      <c r="G28" s="49">
        <f>101811+6425</f>
        <v>108236</v>
      </c>
      <c r="H28" s="20"/>
      <c r="I28" s="20"/>
    </row>
    <row r="29" spans="1:9" ht="24" customHeight="1">
      <c r="A29" s="15" t="s">
        <v>65</v>
      </c>
      <c r="B29" s="16"/>
      <c r="C29" s="38"/>
      <c r="D29" s="10"/>
      <c r="E29" s="63">
        <f>SUM(E21:E28)</f>
        <v>998963</v>
      </c>
      <c r="F29" s="30"/>
      <c r="G29" s="63">
        <f>SUM(G21:G28)</f>
        <v>950386</v>
      </c>
      <c r="H29" s="20"/>
    </row>
    <row r="30" spans="1:9" ht="24" customHeight="1">
      <c r="A30" s="16" t="s">
        <v>75</v>
      </c>
      <c r="B30" s="16"/>
      <c r="C30" s="17"/>
      <c r="D30" s="10"/>
      <c r="E30" s="48">
        <v>165765</v>
      </c>
      <c r="F30" s="30"/>
      <c r="G30" s="48">
        <v>526603</v>
      </c>
      <c r="H30" s="20"/>
    </row>
    <row r="31" spans="1:9" ht="24" customHeight="1">
      <c r="A31" s="15" t="s">
        <v>67</v>
      </c>
      <c r="B31" s="16"/>
      <c r="C31" s="38"/>
      <c r="D31" s="10"/>
      <c r="E31" s="62">
        <f>E19-E29-E30</f>
        <v>730477</v>
      </c>
      <c r="F31" s="61"/>
      <c r="G31" s="62">
        <f>G19-G29-G30</f>
        <v>456619</v>
      </c>
      <c r="H31" s="20"/>
    </row>
    <row r="32" spans="1:9" ht="24" customHeight="1">
      <c r="A32" s="16" t="s">
        <v>55</v>
      </c>
      <c r="B32" s="16"/>
      <c r="C32" s="17"/>
      <c r="D32" s="10"/>
      <c r="E32" s="48">
        <v>142070</v>
      </c>
      <c r="F32" s="22"/>
      <c r="G32" s="48">
        <v>86276</v>
      </c>
      <c r="H32" s="20"/>
    </row>
    <row r="33" spans="1:8" ht="24" customHeight="1" thickBot="1">
      <c r="A33" s="15" t="s">
        <v>102</v>
      </c>
      <c r="B33" s="16"/>
      <c r="C33" s="38"/>
      <c r="D33" s="10"/>
      <c r="E33" s="96">
        <f>E31-E32</f>
        <v>588407</v>
      </c>
      <c r="F33" s="61"/>
      <c r="G33" s="96">
        <f>G31-G32</f>
        <v>370343</v>
      </c>
      <c r="H33" s="20"/>
    </row>
    <row r="34" spans="1:8" ht="24" customHeight="1" thickTop="1">
      <c r="A34" s="15"/>
      <c r="B34" s="16"/>
      <c r="C34" s="38"/>
      <c r="D34" s="10"/>
      <c r="E34" s="22"/>
      <c r="F34" s="30"/>
      <c r="G34" s="22"/>
    </row>
    <row r="35" spans="1:8" ht="24" customHeight="1">
      <c r="A35" s="16"/>
      <c r="B35" s="16"/>
      <c r="C35" s="38"/>
      <c r="D35" s="10"/>
      <c r="E35" s="52"/>
      <c r="F35" s="53"/>
      <c r="G35" s="52"/>
    </row>
    <row r="36" spans="1:8" ht="24" customHeight="1">
      <c r="A36" s="113" t="s">
        <v>53</v>
      </c>
      <c r="B36" s="3"/>
      <c r="C36" s="37"/>
      <c r="D36" s="4"/>
      <c r="E36" s="5"/>
      <c r="F36" s="5"/>
    </row>
    <row r="37" spans="1:8" ht="24" customHeight="1">
      <c r="A37" s="8" t="s">
        <v>94</v>
      </c>
      <c r="B37" s="3"/>
      <c r="C37" s="111"/>
      <c r="D37" s="112"/>
      <c r="E37" s="9"/>
      <c r="F37" s="42"/>
      <c r="G37" s="9"/>
    </row>
    <row r="38" spans="1:8" ht="24" customHeight="1">
      <c r="A38" s="8"/>
      <c r="B38" s="43"/>
      <c r="C38" s="44"/>
      <c r="D38" s="45"/>
      <c r="E38" s="54"/>
      <c r="F38" s="55"/>
      <c r="G38" s="54"/>
    </row>
    <row r="39" spans="1:8" ht="24" customHeight="1">
      <c r="A39" s="8"/>
      <c r="B39" s="43"/>
      <c r="C39" s="44"/>
      <c r="D39" s="45"/>
      <c r="E39" s="141" t="s">
        <v>82</v>
      </c>
      <c r="F39" s="141"/>
      <c r="G39" s="141"/>
    </row>
    <row r="40" spans="1:8" ht="24" customHeight="1">
      <c r="A40" s="8"/>
      <c r="B40" s="43"/>
      <c r="C40" s="44"/>
      <c r="D40" s="45"/>
      <c r="E40" s="141" t="s">
        <v>159</v>
      </c>
      <c r="F40" s="141"/>
      <c r="G40" s="141"/>
    </row>
    <row r="41" spans="1:8" ht="24" customHeight="1">
      <c r="A41" s="8"/>
      <c r="B41" s="43"/>
      <c r="C41" s="44"/>
      <c r="D41" s="45"/>
      <c r="E41" s="47" t="s">
        <v>158</v>
      </c>
      <c r="F41" s="47"/>
      <c r="G41" s="47" t="s">
        <v>84</v>
      </c>
    </row>
    <row r="42" spans="1:8" ht="24" customHeight="1">
      <c r="A42" s="8"/>
      <c r="C42" s="46"/>
      <c r="D42" s="6"/>
      <c r="E42" s="140" t="s">
        <v>81</v>
      </c>
      <c r="F42" s="140"/>
      <c r="G42" s="140"/>
    </row>
    <row r="43" spans="1:8" ht="24" customHeight="1">
      <c r="A43" s="114" t="s">
        <v>103</v>
      </c>
      <c r="B43" s="16"/>
      <c r="C43" s="17"/>
      <c r="D43" s="10"/>
      <c r="E43" s="22"/>
      <c r="F43" s="30"/>
      <c r="G43" s="22"/>
    </row>
    <row r="44" spans="1:8" ht="24" customHeight="1">
      <c r="A44" s="115" t="s">
        <v>104</v>
      </c>
      <c r="B44" s="16"/>
      <c r="C44" s="38"/>
      <c r="D44" s="10"/>
      <c r="E44" s="22"/>
      <c r="F44" s="30"/>
      <c r="G44" s="22"/>
    </row>
    <row r="45" spans="1:8" ht="24" customHeight="1">
      <c r="A45" s="16" t="s">
        <v>177</v>
      </c>
      <c r="B45" s="16"/>
      <c r="C45" s="46"/>
      <c r="D45" s="10"/>
      <c r="E45" s="6"/>
      <c r="F45" s="6"/>
    </row>
    <row r="46" spans="1:8" ht="24" customHeight="1">
      <c r="A46" s="16" t="s">
        <v>72</v>
      </c>
      <c r="B46" s="16"/>
      <c r="C46" s="46"/>
      <c r="D46" s="10"/>
      <c r="E46" s="22">
        <v>662622</v>
      </c>
      <c r="F46" s="30"/>
      <c r="G46" s="22">
        <v>269269</v>
      </c>
      <c r="H46" s="20"/>
    </row>
    <row r="47" spans="1:8" ht="24" customHeight="1">
      <c r="A47" s="16" t="s">
        <v>122</v>
      </c>
      <c r="B47" s="16"/>
      <c r="C47" s="46"/>
      <c r="D47" s="10"/>
      <c r="E47" s="22"/>
      <c r="F47" s="30"/>
      <c r="G47" s="22"/>
    </row>
    <row r="48" spans="1:8" ht="24" customHeight="1">
      <c r="A48" s="16" t="s">
        <v>68</v>
      </c>
      <c r="B48" s="16"/>
      <c r="C48" s="46"/>
      <c r="D48" s="10"/>
      <c r="E48" s="48">
        <v>-132525</v>
      </c>
      <c r="F48" s="30"/>
      <c r="G48" s="48">
        <v>-53854</v>
      </c>
      <c r="H48" s="20"/>
    </row>
    <row r="49" spans="1:8" ht="24" customHeight="1">
      <c r="A49" s="15"/>
      <c r="B49" s="15"/>
      <c r="C49" s="64"/>
      <c r="D49" s="43"/>
      <c r="E49" s="65">
        <f>SUM(E46:E48)</f>
        <v>530097</v>
      </c>
      <c r="F49" s="61"/>
      <c r="G49" s="65">
        <f>SUM(G46:G48)</f>
        <v>215415</v>
      </c>
      <c r="H49" s="20"/>
    </row>
    <row r="50" spans="1:8" ht="24" customHeight="1">
      <c r="A50" s="15"/>
      <c r="B50" s="15"/>
      <c r="C50" s="64"/>
      <c r="D50" s="43"/>
      <c r="E50" s="62"/>
      <c r="F50" s="61"/>
      <c r="G50" s="62"/>
      <c r="H50" s="20"/>
    </row>
    <row r="51" spans="1:8" ht="24" customHeight="1">
      <c r="A51" s="116" t="s">
        <v>105</v>
      </c>
      <c r="B51" s="16"/>
      <c r="C51" s="17"/>
      <c r="D51" s="10"/>
      <c r="E51" s="22"/>
      <c r="F51" s="30"/>
      <c r="G51" s="22"/>
    </row>
    <row r="52" spans="1:8" ht="24" customHeight="1">
      <c r="A52" s="117" t="s">
        <v>178</v>
      </c>
      <c r="B52" s="16"/>
      <c r="C52" s="17"/>
      <c r="D52" s="10"/>
      <c r="E52" s="22"/>
      <c r="F52" s="30"/>
      <c r="G52" s="22"/>
    </row>
    <row r="53" spans="1:8" ht="24" customHeight="1">
      <c r="A53" s="98" t="s">
        <v>106</v>
      </c>
      <c r="B53" s="16"/>
      <c r="C53" s="17"/>
      <c r="D53" s="10"/>
      <c r="E53" s="22">
        <v>-38753</v>
      </c>
      <c r="F53" s="30"/>
      <c r="G53" s="22">
        <v>124087</v>
      </c>
      <c r="H53" s="20"/>
    </row>
    <row r="54" spans="1:8" ht="24" customHeight="1">
      <c r="A54" s="98" t="s">
        <v>122</v>
      </c>
      <c r="B54" s="16"/>
      <c r="C54" s="17"/>
      <c r="D54" s="10"/>
      <c r="E54" s="22"/>
      <c r="F54" s="30"/>
      <c r="G54" s="22"/>
    </row>
    <row r="55" spans="1:8" ht="24" customHeight="1">
      <c r="A55" s="118" t="s">
        <v>69</v>
      </c>
      <c r="B55" s="16"/>
      <c r="C55" s="17"/>
      <c r="D55" s="10"/>
      <c r="E55" s="48">
        <v>7751</v>
      </c>
      <c r="F55" s="30"/>
      <c r="G55" s="48">
        <v>-24817</v>
      </c>
      <c r="H55" s="20"/>
    </row>
    <row r="56" spans="1:8" ht="24" customHeight="1">
      <c r="A56" s="15"/>
      <c r="B56" s="15"/>
      <c r="C56" s="64"/>
      <c r="D56" s="43"/>
      <c r="E56" s="65">
        <f>SUM(E53:E55)</f>
        <v>-31002</v>
      </c>
      <c r="F56" s="61"/>
      <c r="G56" s="65">
        <f>SUM(G53:G55)</f>
        <v>99270</v>
      </c>
      <c r="H56" s="20"/>
    </row>
    <row r="57" spans="1:8" ht="24" customHeight="1">
      <c r="A57" s="119" t="s">
        <v>123</v>
      </c>
      <c r="B57" s="16"/>
      <c r="C57" s="46"/>
      <c r="D57" s="10"/>
      <c r="E57" s="63">
        <f>E49+E56</f>
        <v>499095</v>
      </c>
      <c r="F57" s="61"/>
      <c r="G57" s="63">
        <f>G49+G56</f>
        <v>314685</v>
      </c>
      <c r="H57" s="20"/>
    </row>
    <row r="58" spans="1:8" ht="24" customHeight="1" thickBot="1">
      <c r="A58" s="119" t="s">
        <v>124</v>
      </c>
      <c r="B58" s="16"/>
      <c r="C58" s="38"/>
      <c r="D58" s="10"/>
      <c r="E58" s="66">
        <f>E57+E33</f>
        <v>1087502</v>
      </c>
      <c r="F58" s="61"/>
      <c r="G58" s="66">
        <f>G57+G33</f>
        <v>685028</v>
      </c>
      <c r="H58" s="20"/>
    </row>
    <row r="59" spans="1:8" ht="24" customHeight="1" thickTop="1">
      <c r="A59" s="15"/>
      <c r="B59" s="16"/>
      <c r="C59" s="46"/>
      <c r="D59" s="10"/>
      <c r="E59" s="22"/>
      <c r="F59" s="30"/>
      <c r="G59" s="22"/>
    </row>
    <row r="60" spans="1:8" ht="24" customHeight="1">
      <c r="A60" s="120" t="s">
        <v>107</v>
      </c>
      <c r="C60" s="17"/>
      <c r="D60" s="10"/>
      <c r="E60" s="57"/>
      <c r="F60" s="58"/>
      <c r="G60" s="57"/>
    </row>
    <row r="61" spans="1:8" ht="24" customHeight="1" thickBot="1">
      <c r="A61" s="118" t="s">
        <v>168</v>
      </c>
      <c r="C61" s="17"/>
      <c r="D61" s="10"/>
      <c r="E61" s="59">
        <v>0.28999999999999998</v>
      </c>
      <c r="F61" s="60"/>
      <c r="G61" s="59">
        <v>0.19</v>
      </c>
    </row>
    <row r="62" spans="1:8" ht="24" customHeight="1" thickTop="1">
      <c r="A62" s="121"/>
      <c r="B62" s="16"/>
      <c r="C62" s="38"/>
      <c r="D62" s="10"/>
      <c r="E62" s="10"/>
      <c r="F62" s="10"/>
      <c r="G62" s="10"/>
      <c r="H62" s="20"/>
    </row>
    <row r="63" spans="1:8" ht="24" customHeight="1">
      <c r="A63" s="16"/>
      <c r="B63" s="16"/>
      <c r="C63" s="38"/>
      <c r="D63" s="10"/>
      <c r="E63" s="110"/>
      <c r="F63" s="56"/>
      <c r="G63" s="52"/>
    </row>
    <row r="64" spans="1:8" ht="24" customHeight="1">
      <c r="A64" s="16"/>
      <c r="B64" s="16"/>
      <c r="C64" s="38"/>
      <c r="D64" s="10"/>
      <c r="E64" s="9"/>
      <c r="F64" s="56"/>
      <c r="G64" s="52"/>
    </row>
    <row r="65" spans="3:7" ht="24" customHeight="1">
      <c r="C65" s="41"/>
      <c r="D65" s="35"/>
      <c r="E65" s="52"/>
      <c r="F65" s="34"/>
      <c r="G65" s="52"/>
    </row>
  </sheetData>
  <mergeCells count="6">
    <mergeCell ref="E42:G42"/>
    <mergeCell ref="E7:G7"/>
    <mergeCell ref="E5:G5"/>
    <mergeCell ref="E4:G4"/>
    <mergeCell ref="E39:G39"/>
    <mergeCell ref="E40:G40"/>
  </mergeCells>
  <printOptions gridLinesSet="0"/>
  <pageMargins left="0.8" right="0.8" top="0.48" bottom="0.5" header="0.5" footer="0.5"/>
  <pageSetup paperSize="9" scale="84" firstPageNumber="5" fitToHeight="2" orientation="portrait" useFirstPageNumber="1" r:id="rId1"/>
  <headerFooter>
    <oddFooter>&amp;L&amp;"Angsana New,Regular"&amp;15  หมายเหตุประกอบงบการเงินเป็นส่วนหนึ่งของงบการเงินระหว่างกาลนี้&amp;"ApFont,Regular"&amp;10
&amp;C&amp;"Angsana New,Regular"&amp;15&amp;P</oddFooter>
  </headerFooter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3"/>
  <sheetViews>
    <sheetView showGridLines="0" view="pageBreakPreview" zoomScale="70" zoomScaleNormal="60" zoomScaleSheetLayoutView="70" zoomScalePageLayoutView="40" workbookViewId="0">
      <selection activeCell="D11" sqref="D11:R11"/>
    </sheetView>
  </sheetViews>
  <sheetFormatPr defaultColWidth="9.08984375" defaultRowHeight="24" customHeight="1"/>
  <cols>
    <col min="1" max="1" width="47.08984375" style="10" customWidth="1"/>
    <col min="2" max="2" width="8.90625" style="73" customWidth="1"/>
    <col min="3" max="3" width="1.453125" style="69" customWidth="1"/>
    <col min="4" max="4" width="18.08984375" style="69" customWidth="1"/>
    <col min="5" max="5" width="1.453125" style="10" customWidth="1"/>
    <col min="6" max="6" width="19.453125" style="10" bestFit="1" customWidth="1"/>
    <col min="7" max="7" width="1.453125" style="10" customWidth="1"/>
    <col min="8" max="8" width="18.08984375" style="10" customWidth="1"/>
    <col min="9" max="9" width="1.453125" style="10" customWidth="1"/>
    <col min="10" max="10" width="18.08984375" style="10" customWidth="1"/>
    <col min="11" max="11" width="1.453125" style="10" customWidth="1"/>
    <col min="12" max="12" width="18.08984375" style="10" customWidth="1"/>
    <col min="13" max="13" width="1.453125" style="10" customWidth="1"/>
    <col min="14" max="14" width="18.08984375" style="69" customWidth="1"/>
    <col min="15" max="15" width="1.453125" style="69" customWidth="1"/>
    <col min="16" max="16" width="18.08984375" style="69" customWidth="1"/>
    <col min="17" max="17" width="1.453125" style="10" customWidth="1"/>
    <col min="18" max="18" width="18.08984375" style="10" customWidth="1"/>
    <col min="19" max="19" width="1.453125" style="10" customWidth="1"/>
    <col min="20" max="16384" width="9.08984375" style="10"/>
  </cols>
  <sheetData>
    <row r="1" spans="1:19" s="7" customFormat="1" ht="24" customHeight="1">
      <c r="A1" s="1" t="s">
        <v>53</v>
      </c>
      <c r="B1" s="7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67"/>
      <c r="S1" s="43"/>
    </row>
    <row r="2" spans="1:19" s="7" customFormat="1" ht="24" customHeight="1">
      <c r="A2" s="100" t="s">
        <v>117</v>
      </c>
      <c r="B2" s="72"/>
      <c r="C2" s="43"/>
      <c r="D2" s="68"/>
      <c r="E2" s="68"/>
      <c r="F2" s="68"/>
      <c r="G2" s="68"/>
      <c r="H2" s="68"/>
      <c r="I2" s="43"/>
      <c r="J2" s="43"/>
      <c r="K2" s="43"/>
      <c r="L2" s="43"/>
      <c r="M2" s="43"/>
      <c r="N2" s="43"/>
      <c r="O2" s="43"/>
      <c r="P2" s="43"/>
      <c r="Q2" s="43"/>
      <c r="S2" s="43"/>
    </row>
    <row r="3" spans="1:19" s="7" customFormat="1" ht="24" customHeight="1">
      <c r="A3" s="8"/>
      <c r="B3" s="72"/>
      <c r="C3" s="43"/>
      <c r="D3" s="43"/>
      <c r="E3" s="43"/>
      <c r="F3" s="43"/>
      <c r="G3" s="143"/>
      <c r="H3" s="143"/>
      <c r="I3" s="43"/>
      <c r="J3" s="43"/>
      <c r="K3" s="43"/>
      <c r="L3" s="43"/>
      <c r="M3" s="43"/>
      <c r="N3" s="143"/>
      <c r="O3" s="143"/>
      <c r="P3" s="143"/>
      <c r="Q3" s="43"/>
      <c r="R3" s="43"/>
      <c r="S3" s="43"/>
    </row>
    <row r="4" spans="1:19" s="7" customFormat="1" ht="24" customHeight="1">
      <c r="A4" s="8"/>
      <c r="B4" s="72"/>
      <c r="C4" s="43"/>
      <c r="D4" s="43"/>
      <c r="E4" s="43"/>
      <c r="F4" s="43"/>
      <c r="G4" s="71"/>
      <c r="H4" s="144" t="s">
        <v>140</v>
      </c>
      <c r="I4" s="144"/>
      <c r="J4" s="144"/>
      <c r="K4" s="144"/>
      <c r="L4" s="144"/>
      <c r="M4" s="43"/>
      <c r="N4" s="144" t="s">
        <v>24</v>
      </c>
      <c r="O4" s="144"/>
      <c r="P4" s="144"/>
      <c r="Q4" s="43"/>
      <c r="R4" s="43"/>
      <c r="S4" s="43"/>
    </row>
    <row r="5" spans="1:19" ht="24" customHeight="1">
      <c r="B5" s="38"/>
      <c r="C5" s="10"/>
      <c r="D5" s="10"/>
      <c r="H5" s="11"/>
      <c r="J5" s="71" t="s">
        <v>129</v>
      </c>
      <c r="N5" s="10"/>
      <c r="O5" s="10"/>
      <c r="P5" s="10"/>
      <c r="Q5" s="70"/>
    </row>
    <row r="6" spans="1:19" ht="24" customHeight="1">
      <c r="B6" s="38"/>
      <c r="C6" s="10"/>
      <c r="D6" s="10"/>
      <c r="H6" s="71" t="s">
        <v>185</v>
      </c>
      <c r="J6" s="71" t="s">
        <v>134</v>
      </c>
      <c r="N6" s="10"/>
      <c r="O6" s="10"/>
      <c r="P6" s="10"/>
      <c r="Q6" s="70"/>
    </row>
    <row r="7" spans="1:19" ht="24" customHeight="1">
      <c r="B7" s="38"/>
      <c r="C7" s="10"/>
      <c r="D7" s="10"/>
      <c r="H7" s="71" t="s">
        <v>130</v>
      </c>
      <c r="J7" s="71" t="s">
        <v>135</v>
      </c>
      <c r="N7" s="10"/>
      <c r="O7" s="10"/>
      <c r="P7" s="10"/>
      <c r="Q7" s="70"/>
    </row>
    <row r="8" spans="1:19" ht="24" customHeight="1">
      <c r="B8" s="38"/>
      <c r="C8" s="10"/>
      <c r="D8" s="10"/>
      <c r="H8" s="71" t="s">
        <v>131</v>
      </c>
      <c r="J8" s="71" t="s">
        <v>136</v>
      </c>
      <c r="N8" s="71"/>
      <c r="O8" s="71"/>
      <c r="P8" s="71"/>
      <c r="Q8" s="70"/>
    </row>
    <row r="9" spans="1:19" s="11" customFormat="1" ht="24" customHeight="1">
      <c r="B9" s="40"/>
      <c r="C9" s="28"/>
      <c r="D9" s="71" t="s">
        <v>70</v>
      </c>
      <c r="F9" s="71"/>
      <c r="H9" s="71" t="s">
        <v>132</v>
      </c>
      <c r="J9" s="71" t="s">
        <v>137</v>
      </c>
      <c r="L9" s="71" t="s">
        <v>138</v>
      </c>
      <c r="N9" s="11" t="s">
        <v>109</v>
      </c>
      <c r="O9" s="69"/>
      <c r="Q9" s="71"/>
      <c r="R9" s="11" t="s">
        <v>121</v>
      </c>
    </row>
    <row r="10" spans="1:19" s="11" customFormat="1" ht="24" customHeight="1">
      <c r="B10" s="74" t="s">
        <v>0</v>
      </c>
      <c r="D10" s="71" t="s">
        <v>1</v>
      </c>
      <c r="F10" s="71" t="s">
        <v>128</v>
      </c>
      <c r="H10" s="71" t="s">
        <v>133</v>
      </c>
      <c r="J10" s="71" t="s">
        <v>133</v>
      </c>
      <c r="L10" s="71" t="s">
        <v>139</v>
      </c>
      <c r="N10" s="71" t="s">
        <v>110</v>
      </c>
      <c r="P10" s="71" t="s">
        <v>2</v>
      </c>
      <c r="R10" s="71" t="s">
        <v>120</v>
      </c>
    </row>
    <row r="11" spans="1:19" s="11" customFormat="1" ht="24" customHeight="1">
      <c r="B11" s="74"/>
      <c r="D11" s="142" t="s">
        <v>81</v>
      </c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</row>
    <row r="12" spans="1:19" s="11" customFormat="1" ht="22">
      <c r="A12" s="123" t="s">
        <v>161</v>
      </c>
      <c r="B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</row>
    <row r="13" spans="1:19" s="101" customFormat="1" ht="24" customHeight="1">
      <c r="A13" s="43" t="s">
        <v>80</v>
      </c>
      <c r="B13" s="64"/>
      <c r="D13" s="62">
        <v>20000000</v>
      </c>
      <c r="E13" s="95"/>
      <c r="F13" s="62">
        <v>10598915</v>
      </c>
      <c r="G13" s="95"/>
      <c r="H13" s="62">
        <v>-167768</v>
      </c>
      <c r="I13" s="95"/>
      <c r="J13" s="62">
        <v>-2611691</v>
      </c>
      <c r="K13" s="95"/>
      <c r="L13" s="62">
        <f>H13+J13</f>
        <v>-2779459</v>
      </c>
      <c r="M13" s="95"/>
      <c r="N13" s="62">
        <v>1064000</v>
      </c>
      <c r="O13" s="95"/>
      <c r="P13" s="62">
        <v>6733786</v>
      </c>
      <c r="Q13" s="62"/>
      <c r="R13" s="62">
        <f>D13+F13+L13+N13+P13</f>
        <v>35617242</v>
      </c>
    </row>
    <row r="14" spans="1:19" s="101" customFormat="1" ht="24" customHeight="1">
      <c r="A14" s="10"/>
      <c r="B14" s="64"/>
      <c r="D14" s="62"/>
      <c r="E14" s="95"/>
      <c r="F14" s="62"/>
      <c r="G14" s="95"/>
      <c r="H14" s="62"/>
      <c r="I14" s="95"/>
      <c r="J14" s="95"/>
      <c r="K14" s="95"/>
      <c r="L14" s="95"/>
      <c r="M14" s="95"/>
      <c r="N14" s="62"/>
      <c r="O14" s="95"/>
      <c r="P14" s="62"/>
      <c r="Q14" s="62"/>
      <c r="R14" s="62"/>
    </row>
    <row r="15" spans="1:19" s="101" customFormat="1" ht="24" customHeight="1">
      <c r="A15" s="43" t="s">
        <v>125</v>
      </c>
      <c r="B15" s="17"/>
      <c r="D15" s="22"/>
      <c r="E15" s="21"/>
      <c r="F15" s="22"/>
      <c r="G15" s="21"/>
      <c r="H15" s="22"/>
      <c r="I15" s="21"/>
      <c r="J15" s="21"/>
      <c r="K15" s="21"/>
      <c r="L15" s="21"/>
      <c r="M15" s="21"/>
      <c r="N15" s="22"/>
      <c r="O15" s="21"/>
      <c r="P15" s="22"/>
      <c r="Q15" s="22"/>
      <c r="R15" s="22"/>
    </row>
    <row r="16" spans="1:19" s="11" customFormat="1" ht="24" customHeight="1">
      <c r="A16" s="10" t="s">
        <v>108</v>
      </c>
      <c r="B16" s="17"/>
      <c r="D16" s="22">
        <v>0</v>
      </c>
      <c r="E16" s="34"/>
      <c r="F16" s="22">
        <v>0</v>
      </c>
      <c r="G16" s="34"/>
      <c r="H16" s="22">
        <v>0</v>
      </c>
      <c r="I16" s="52"/>
      <c r="J16" s="22">
        <v>0</v>
      </c>
      <c r="K16" s="52"/>
      <c r="L16" s="95">
        <f>H16+J16</f>
        <v>0</v>
      </c>
      <c r="M16" s="52"/>
      <c r="N16" s="22">
        <v>0</v>
      </c>
      <c r="O16" s="52"/>
      <c r="P16" s="22">
        <f>PL!G33</f>
        <v>370343</v>
      </c>
      <c r="Q16" s="22"/>
      <c r="R16" s="22">
        <f>D16+F16+L16+N16+P16</f>
        <v>370343</v>
      </c>
    </row>
    <row r="17" spans="1:18" s="11" customFormat="1" ht="24" customHeight="1">
      <c r="A17" s="10" t="s">
        <v>126</v>
      </c>
      <c r="B17" s="17"/>
      <c r="D17" s="48">
        <v>0</v>
      </c>
      <c r="E17" s="34"/>
      <c r="F17" s="48">
        <v>0</v>
      </c>
      <c r="G17" s="34"/>
      <c r="H17" s="48">
        <f>PL!G49</f>
        <v>215415</v>
      </c>
      <c r="I17" s="52"/>
      <c r="J17" s="48">
        <f>PL!G56</f>
        <v>99270</v>
      </c>
      <c r="K17" s="52"/>
      <c r="L17" s="22">
        <f>H17+J17</f>
        <v>314685</v>
      </c>
      <c r="M17" s="52"/>
      <c r="N17" s="48">
        <v>0</v>
      </c>
      <c r="O17" s="52"/>
      <c r="P17" s="48">
        <v>0</v>
      </c>
      <c r="Q17" s="22"/>
      <c r="R17" s="22">
        <f>D17+F17+L17+N17+P17</f>
        <v>314685</v>
      </c>
    </row>
    <row r="18" spans="1:18" s="11" customFormat="1" ht="24" customHeight="1">
      <c r="A18" s="43" t="s">
        <v>127</v>
      </c>
      <c r="B18" s="17"/>
      <c r="C18" s="101"/>
      <c r="D18" s="65">
        <f>SUM(D16:D17)</f>
        <v>0</v>
      </c>
      <c r="E18" s="127"/>
      <c r="F18" s="65">
        <f>SUM(F16:F17)</f>
        <v>0</v>
      </c>
      <c r="G18" s="127"/>
      <c r="H18" s="65">
        <f>SUM(H16:H17)</f>
        <v>215415</v>
      </c>
      <c r="I18" s="126"/>
      <c r="J18" s="63">
        <f>SUM(J16:J17)</f>
        <v>99270</v>
      </c>
      <c r="K18" s="126"/>
      <c r="L18" s="63">
        <f>H18+J18</f>
        <v>314685</v>
      </c>
      <c r="M18" s="126"/>
      <c r="N18" s="65">
        <f>SUM(N16:N17)</f>
        <v>0</v>
      </c>
      <c r="O18" s="126"/>
      <c r="P18" s="65">
        <f>SUM(P16:P17)</f>
        <v>370343</v>
      </c>
      <c r="Q18" s="62"/>
      <c r="R18" s="63">
        <f>D18+F18+L18+N18+P18</f>
        <v>685028</v>
      </c>
    </row>
    <row r="19" spans="1:18" s="101" customFormat="1" ht="24" customHeight="1">
      <c r="A19" s="43"/>
      <c r="B19" s="64"/>
      <c r="D19" s="62"/>
      <c r="E19" s="95"/>
      <c r="F19" s="62"/>
      <c r="G19" s="95"/>
      <c r="H19" s="124"/>
      <c r="I19" s="95"/>
      <c r="J19" s="95"/>
      <c r="K19" s="95"/>
      <c r="L19" s="95"/>
      <c r="M19" s="95"/>
      <c r="N19" s="62"/>
      <c r="O19" s="95"/>
      <c r="P19" s="62"/>
      <c r="Q19" s="62"/>
      <c r="R19" s="124"/>
    </row>
    <row r="20" spans="1:18" s="101" customFormat="1" ht="24" customHeight="1">
      <c r="A20" s="43" t="s">
        <v>141</v>
      </c>
      <c r="B20" s="17">
        <v>5.0999999999999996</v>
      </c>
      <c r="D20" s="65">
        <v>0</v>
      </c>
      <c r="E20" s="95"/>
      <c r="F20" s="65">
        <v>0</v>
      </c>
      <c r="G20" s="95"/>
      <c r="H20" s="65">
        <v>0</v>
      </c>
      <c r="I20" s="95"/>
      <c r="J20" s="65">
        <v>325709</v>
      </c>
      <c r="K20" s="95"/>
      <c r="L20" s="65">
        <f>H20+J20</f>
        <v>325709</v>
      </c>
      <c r="M20" s="95"/>
      <c r="N20" s="65">
        <v>0</v>
      </c>
      <c r="O20" s="95"/>
      <c r="P20" s="65">
        <f>-L20</f>
        <v>-325709</v>
      </c>
      <c r="Q20" s="62"/>
      <c r="R20" s="65">
        <f>D20+F20+L20+N20+P20</f>
        <v>0</v>
      </c>
    </row>
    <row r="21" spans="1:18" s="101" customFormat="1" ht="24" customHeight="1">
      <c r="A21" s="43"/>
      <c r="B21" s="64"/>
      <c r="D21" s="62"/>
      <c r="E21" s="95"/>
      <c r="F21" s="62"/>
      <c r="G21" s="95"/>
      <c r="H21" s="62"/>
      <c r="I21" s="95"/>
      <c r="J21" s="95"/>
      <c r="K21" s="95"/>
      <c r="L21" s="95"/>
      <c r="M21" s="95"/>
      <c r="N21" s="62"/>
      <c r="O21" s="95"/>
      <c r="P21" s="62"/>
      <c r="Q21" s="62"/>
      <c r="R21" s="62"/>
    </row>
    <row r="22" spans="1:18" s="101" customFormat="1" ht="24" customHeight="1" thickBot="1">
      <c r="A22" s="43" t="s">
        <v>162</v>
      </c>
      <c r="B22" s="64"/>
      <c r="D22" s="66">
        <f>SUM(D13,D15,D18,D20)</f>
        <v>20000000</v>
      </c>
      <c r="E22" s="95"/>
      <c r="F22" s="66">
        <f>SUM(F13,F15,F18,F20)</f>
        <v>10598915</v>
      </c>
      <c r="G22" s="95"/>
      <c r="H22" s="66">
        <f>SUM(H13,H15,H18,H20)</f>
        <v>47647</v>
      </c>
      <c r="I22" s="95"/>
      <c r="J22" s="66">
        <f>SUM(J13,J15,J18,J20)</f>
        <v>-2186712</v>
      </c>
      <c r="K22" s="95"/>
      <c r="L22" s="66">
        <f>SUM(L13,L15,L18,L20)</f>
        <v>-2139065</v>
      </c>
      <c r="M22" s="95"/>
      <c r="N22" s="66">
        <f>SUM(N13,N15,N18,N20)</f>
        <v>1064000</v>
      </c>
      <c r="O22" s="95"/>
      <c r="P22" s="66">
        <f>SUM(P13,P15,P18,P20)</f>
        <v>6778420</v>
      </c>
      <c r="Q22" s="95"/>
      <c r="R22" s="66">
        <f>D22+F22+L22+N22+P22</f>
        <v>36302270</v>
      </c>
    </row>
    <row r="23" spans="1:18" s="11" customFormat="1" ht="24" customHeight="1" thickTop="1">
      <c r="A23" s="43"/>
      <c r="B23" s="17"/>
      <c r="D23" s="22"/>
      <c r="E23" s="21"/>
      <c r="F23" s="22"/>
      <c r="G23" s="21"/>
      <c r="H23" s="22"/>
      <c r="I23" s="21"/>
      <c r="J23" s="21"/>
      <c r="K23" s="21"/>
      <c r="L23" s="21"/>
      <c r="M23" s="21"/>
      <c r="N23" s="22"/>
      <c r="O23" s="21"/>
      <c r="P23" s="22"/>
      <c r="Q23" s="22"/>
      <c r="R23" s="22"/>
    </row>
    <row r="24" spans="1:18" s="11" customFormat="1" ht="22">
      <c r="A24" s="123" t="s">
        <v>163</v>
      </c>
      <c r="B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</row>
    <row r="25" spans="1:18" s="101" customFormat="1" ht="24" customHeight="1">
      <c r="A25" s="43" t="s">
        <v>164</v>
      </c>
      <c r="B25" s="64"/>
      <c r="D25" s="62">
        <v>20000000</v>
      </c>
      <c r="E25" s="95"/>
      <c r="F25" s="62">
        <v>10598915</v>
      </c>
      <c r="G25" s="95"/>
      <c r="H25" s="62">
        <v>794334</v>
      </c>
      <c r="I25" s="95"/>
      <c r="J25" s="62">
        <v>-1919566</v>
      </c>
      <c r="K25" s="95"/>
      <c r="L25" s="62">
        <f>H25+J25</f>
        <v>-1125232</v>
      </c>
      <c r="M25" s="95"/>
      <c r="N25" s="62">
        <v>1164600</v>
      </c>
      <c r="O25" s="95"/>
      <c r="P25" s="62">
        <v>7325230</v>
      </c>
      <c r="Q25" s="62"/>
      <c r="R25" s="62">
        <f>D25+F25+L25+N25+P25</f>
        <v>37963513</v>
      </c>
    </row>
    <row r="26" spans="1:18" s="101" customFormat="1" ht="24" customHeight="1">
      <c r="A26" s="10"/>
      <c r="B26" s="64"/>
      <c r="D26" s="62"/>
      <c r="E26" s="95"/>
      <c r="F26" s="62"/>
      <c r="G26" s="95"/>
      <c r="H26" s="62"/>
      <c r="I26" s="95"/>
      <c r="J26" s="95"/>
      <c r="K26" s="95"/>
      <c r="L26" s="95"/>
      <c r="M26" s="95"/>
      <c r="N26" s="62"/>
      <c r="O26" s="95"/>
      <c r="P26" s="62"/>
      <c r="Q26" s="62"/>
      <c r="R26" s="62"/>
    </row>
    <row r="27" spans="1:18" s="101" customFormat="1" ht="24" customHeight="1">
      <c r="A27" s="43" t="s">
        <v>125</v>
      </c>
      <c r="B27" s="17"/>
      <c r="D27" s="22"/>
      <c r="E27" s="21"/>
      <c r="F27" s="22"/>
      <c r="G27" s="21"/>
      <c r="H27" s="22"/>
      <c r="I27" s="21"/>
      <c r="J27" s="21"/>
      <c r="K27" s="21"/>
      <c r="L27" s="21"/>
      <c r="M27" s="21"/>
      <c r="N27" s="22"/>
      <c r="O27" s="21"/>
      <c r="P27" s="22"/>
      <c r="Q27" s="22"/>
      <c r="R27" s="22"/>
    </row>
    <row r="28" spans="1:18" s="11" customFormat="1" ht="24" customHeight="1">
      <c r="A28" s="10" t="s">
        <v>108</v>
      </c>
      <c r="B28" s="17"/>
      <c r="D28" s="22">
        <v>0</v>
      </c>
      <c r="E28" s="34"/>
      <c r="F28" s="22">
        <v>0</v>
      </c>
      <c r="G28" s="34"/>
      <c r="H28" s="22">
        <v>0</v>
      </c>
      <c r="I28" s="52"/>
      <c r="J28" s="22">
        <v>0</v>
      </c>
      <c r="K28" s="22"/>
      <c r="L28" s="22">
        <f>H28+J28</f>
        <v>0</v>
      </c>
      <c r="M28" s="52"/>
      <c r="N28" s="22">
        <v>0</v>
      </c>
      <c r="O28" s="52"/>
      <c r="P28" s="22">
        <f>PL!E33</f>
        <v>588407</v>
      </c>
      <c r="Q28" s="22"/>
      <c r="R28" s="22">
        <f>D28+F28+L28+P28+N28</f>
        <v>588407</v>
      </c>
    </row>
    <row r="29" spans="1:18" s="11" customFormat="1" ht="24" customHeight="1">
      <c r="A29" s="10" t="s">
        <v>126</v>
      </c>
      <c r="B29" s="17"/>
      <c r="D29" s="48">
        <v>0</v>
      </c>
      <c r="E29" s="34"/>
      <c r="F29" s="48">
        <v>0</v>
      </c>
      <c r="G29" s="34"/>
      <c r="H29" s="48">
        <f>PL!E49</f>
        <v>530097</v>
      </c>
      <c r="I29" s="52"/>
      <c r="J29" s="22">
        <f>PL!E56</f>
        <v>-31002</v>
      </c>
      <c r="K29" s="22"/>
      <c r="L29" s="22">
        <f>H29+J29</f>
        <v>499095</v>
      </c>
      <c r="M29" s="52"/>
      <c r="N29" s="48">
        <v>0</v>
      </c>
      <c r="O29" s="52"/>
      <c r="P29" s="48">
        <v>0</v>
      </c>
      <c r="Q29" s="22"/>
      <c r="R29" s="22">
        <f>D29+F29+L29+P29+N29</f>
        <v>499095</v>
      </c>
    </row>
    <row r="30" spans="1:18" s="11" customFormat="1" ht="24" customHeight="1">
      <c r="A30" s="43" t="s">
        <v>127</v>
      </c>
      <c r="B30" s="17"/>
      <c r="D30" s="63">
        <f>SUM(D28:D29)</f>
        <v>0</v>
      </c>
      <c r="E30" s="127"/>
      <c r="F30" s="63">
        <f>SUM(F28:F29)</f>
        <v>0</v>
      </c>
      <c r="G30" s="127"/>
      <c r="H30" s="63">
        <f>SUM(H28:H29)</f>
        <v>530097</v>
      </c>
      <c r="I30" s="126"/>
      <c r="J30" s="63">
        <f>SUM(J28:J29)</f>
        <v>-31002</v>
      </c>
      <c r="K30" s="126"/>
      <c r="L30" s="63">
        <f>SUM(L28:L29)</f>
        <v>499095</v>
      </c>
      <c r="M30" s="126"/>
      <c r="N30" s="63">
        <f>SUM(N28:N29)</f>
        <v>0</v>
      </c>
      <c r="O30" s="126"/>
      <c r="P30" s="63">
        <f>SUM(P28:P29)</f>
        <v>588407</v>
      </c>
      <c r="Q30" s="62"/>
      <c r="R30" s="63">
        <f>D30+F30+L30+N30+P30</f>
        <v>1087502</v>
      </c>
    </row>
    <row r="31" spans="1:18" s="101" customFormat="1" ht="24" customHeight="1">
      <c r="A31" s="43"/>
      <c r="B31" s="64"/>
      <c r="D31" s="62"/>
      <c r="E31" s="95"/>
      <c r="F31" s="62"/>
      <c r="G31" s="95"/>
      <c r="H31" s="124"/>
      <c r="I31" s="95"/>
      <c r="J31" s="95"/>
      <c r="K31" s="95"/>
      <c r="L31" s="95"/>
      <c r="M31" s="95"/>
      <c r="N31" s="62"/>
      <c r="O31" s="95"/>
      <c r="P31" s="62"/>
      <c r="Q31" s="62"/>
      <c r="R31" s="124"/>
    </row>
    <row r="32" spans="1:18" s="101" customFormat="1" ht="24" customHeight="1" thickBot="1">
      <c r="A32" s="43" t="s">
        <v>165</v>
      </c>
      <c r="B32" s="64"/>
      <c r="D32" s="66">
        <f>D25+D30</f>
        <v>20000000</v>
      </c>
      <c r="E32" s="95"/>
      <c r="F32" s="66">
        <f>F25+F30</f>
        <v>10598915</v>
      </c>
      <c r="G32" s="95"/>
      <c r="H32" s="66">
        <f>H25+H30</f>
        <v>1324431</v>
      </c>
      <c r="I32" s="95"/>
      <c r="J32" s="66">
        <f>J25+J30</f>
        <v>-1950568</v>
      </c>
      <c r="K32" s="95"/>
      <c r="L32" s="66">
        <f>L25+L30</f>
        <v>-626137</v>
      </c>
      <c r="M32" s="95"/>
      <c r="N32" s="66">
        <f>N25+N30</f>
        <v>1164600</v>
      </c>
      <c r="O32" s="95"/>
      <c r="P32" s="66">
        <f>P25+P30</f>
        <v>7913637</v>
      </c>
      <c r="Q32" s="95"/>
      <c r="R32" s="66">
        <f>R25+R30</f>
        <v>39051015</v>
      </c>
    </row>
    <row r="33" ht="24" customHeight="1" thickTop="1"/>
  </sheetData>
  <mergeCells count="5">
    <mergeCell ref="D11:R11"/>
    <mergeCell ref="G3:H3"/>
    <mergeCell ref="N3:P3"/>
    <mergeCell ref="N4:P4"/>
    <mergeCell ref="H4:L4"/>
  </mergeCells>
  <phoneticPr fontId="7" type="noConversion"/>
  <pageMargins left="0.8" right="0.8" top="0.48" bottom="0.5" header="0.5" footer="0.5"/>
  <pageSetup paperSize="9" scale="61" firstPageNumber="7" orientation="landscape" useFirstPageNumber="1" r:id="rId1"/>
  <headerFooter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1"/>
  <sheetViews>
    <sheetView showGridLines="0" tabSelected="1" view="pageBreakPreview" zoomScale="85" zoomScaleNormal="70" zoomScaleSheetLayoutView="85" zoomScalePageLayoutView="30" workbookViewId="0">
      <selection activeCell="L84" sqref="L84"/>
    </sheetView>
  </sheetViews>
  <sheetFormatPr defaultColWidth="10.90625" defaultRowHeight="23.15" customHeight="1"/>
  <cols>
    <col min="1" max="1" width="50.90625" style="10" customWidth="1"/>
    <col min="2" max="2" width="18.453125" style="10" customWidth="1"/>
    <col min="3" max="3" width="3.90625" style="23" customWidth="1"/>
    <col min="4" max="4" width="5.90625" style="23" customWidth="1"/>
    <col min="5" max="5" width="14.08984375" style="36" customWidth="1"/>
    <col min="6" max="6" width="1" style="36" customWidth="1"/>
    <col min="7" max="7" width="14.08984375" style="6" customWidth="1"/>
    <col min="8" max="8" width="1.453125" style="10" customWidth="1"/>
    <col min="9" max="16384" width="10.90625" style="10"/>
  </cols>
  <sheetData>
    <row r="1" spans="1:10" s="7" customFormat="1" ht="23.15" customHeight="1">
      <c r="A1" s="1" t="s">
        <v>53</v>
      </c>
      <c r="B1" s="3"/>
      <c r="C1" s="3"/>
      <c r="D1" s="75"/>
      <c r="E1" s="36"/>
      <c r="F1" s="36"/>
      <c r="G1" s="76"/>
    </row>
    <row r="2" spans="1:10" ht="23.15" customHeight="1">
      <c r="A2" s="2" t="s">
        <v>111</v>
      </c>
      <c r="B2" s="3"/>
      <c r="C2" s="3"/>
      <c r="D2" s="75"/>
      <c r="E2" s="77"/>
      <c r="F2" s="78"/>
      <c r="G2" s="79"/>
    </row>
    <row r="3" spans="1:10" ht="9.75" customHeight="1">
      <c r="A3" s="8"/>
      <c r="B3" s="43"/>
      <c r="C3" s="43"/>
      <c r="D3" s="43"/>
      <c r="E3" s="43"/>
      <c r="F3" s="43"/>
      <c r="G3" s="43"/>
      <c r="H3" s="43"/>
    </row>
    <row r="4" spans="1:10" ht="23.15" customHeight="1">
      <c r="C4" s="10"/>
      <c r="D4" s="80"/>
      <c r="E4" s="141" t="s">
        <v>82</v>
      </c>
      <c r="F4" s="141"/>
      <c r="G4" s="141"/>
    </row>
    <row r="5" spans="1:10" ht="23.15" customHeight="1">
      <c r="C5" s="10"/>
      <c r="D5" s="80"/>
      <c r="E5" s="141" t="s">
        <v>159</v>
      </c>
      <c r="F5" s="141"/>
      <c r="G5" s="141"/>
    </row>
    <row r="6" spans="1:10" ht="21.15" customHeight="1">
      <c r="C6" s="10"/>
      <c r="D6" s="81"/>
      <c r="E6" s="47" t="s">
        <v>158</v>
      </c>
      <c r="F6" s="47"/>
      <c r="G6" s="47" t="s">
        <v>84</v>
      </c>
    </row>
    <row r="7" spans="1:10" ht="21.15" customHeight="1">
      <c r="C7" s="10"/>
      <c r="D7" s="81"/>
      <c r="E7" s="140" t="s">
        <v>81</v>
      </c>
      <c r="F7" s="140"/>
      <c r="G7" s="140"/>
    </row>
    <row r="8" spans="1:10" ht="21.65" customHeight="1">
      <c r="A8" s="72" t="s">
        <v>4</v>
      </c>
      <c r="C8" s="10"/>
      <c r="D8" s="10"/>
      <c r="E8" s="82"/>
      <c r="F8" s="10"/>
      <c r="G8" s="82"/>
    </row>
    <row r="9" spans="1:10" ht="21.65" customHeight="1">
      <c r="A9" s="10" t="s">
        <v>67</v>
      </c>
      <c r="D9" s="83"/>
      <c r="E9" s="84">
        <f>PL!E31</f>
        <v>730477</v>
      </c>
      <c r="F9" s="84"/>
      <c r="G9" s="84">
        <f>PL!G31</f>
        <v>456619</v>
      </c>
      <c r="H9" s="82"/>
      <c r="J9" s="20"/>
    </row>
    <row r="10" spans="1:10" ht="21.65" customHeight="1">
      <c r="A10" s="51" t="s">
        <v>112</v>
      </c>
      <c r="C10" s="10"/>
      <c r="D10" s="83"/>
      <c r="E10" s="84"/>
      <c r="F10" s="84"/>
      <c r="G10" s="84"/>
      <c r="J10" s="20"/>
    </row>
    <row r="11" spans="1:10" ht="21.65" customHeight="1">
      <c r="A11" s="51" t="s">
        <v>113</v>
      </c>
      <c r="C11" s="10"/>
      <c r="D11" s="83"/>
      <c r="E11" s="84"/>
      <c r="F11" s="84"/>
      <c r="G11" s="84"/>
      <c r="J11" s="20"/>
    </row>
    <row r="12" spans="1:10" ht="21.65" customHeight="1">
      <c r="A12" s="29" t="s">
        <v>23</v>
      </c>
      <c r="C12" s="10"/>
      <c r="D12" s="83"/>
      <c r="E12" s="84">
        <v>122731</v>
      </c>
      <c r="F12" s="84"/>
      <c r="G12" s="84">
        <v>108370</v>
      </c>
      <c r="H12" s="82"/>
      <c r="J12" s="20"/>
    </row>
    <row r="13" spans="1:10" ht="21.65" customHeight="1">
      <c r="A13" s="29" t="s">
        <v>76</v>
      </c>
      <c r="C13" s="10"/>
      <c r="D13" s="83"/>
      <c r="E13" s="84">
        <f>PL!E30</f>
        <v>165765</v>
      </c>
      <c r="F13" s="84"/>
      <c r="G13" s="84">
        <v>526603</v>
      </c>
      <c r="H13" s="82"/>
      <c r="J13" s="20"/>
    </row>
    <row r="14" spans="1:10" ht="23.15" customHeight="1">
      <c r="A14" s="29" t="s">
        <v>114</v>
      </c>
      <c r="C14" s="10"/>
      <c r="D14" s="83"/>
      <c r="E14" s="84">
        <v>12483</v>
      </c>
      <c r="F14" s="84"/>
      <c r="G14" s="84">
        <v>11652</v>
      </c>
      <c r="H14" s="82"/>
      <c r="J14" s="20"/>
    </row>
    <row r="15" spans="1:10" ht="23.15" customHeight="1">
      <c r="A15" s="29" t="s">
        <v>172</v>
      </c>
      <c r="D15" s="83"/>
      <c r="E15" s="84">
        <v>2741</v>
      </c>
      <c r="F15" s="84"/>
      <c r="G15" s="84">
        <v>61839</v>
      </c>
      <c r="H15" s="82"/>
      <c r="J15" s="20"/>
    </row>
    <row r="16" spans="1:10" ht="21.65" customHeight="1">
      <c r="A16" s="29" t="s">
        <v>179</v>
      </c>
      <c r="C16" s="10"/>
      <c r="D16" s="83"/>
      <c r="E16" s="84">
        <v>-98291</v>
      </c>
      <c r="F16" s="84"/>
      <c r="G16" s="84">
        <v>-393883</v>
      </c>
      <c r="H16" s="82"/>
      <c r="J16" s="20"/>
    </row>
    <row r="17" spans="1:10" ht="21.65" customHeight="1">
      <c r="A17" s="29" t="s">
        <v>171</v>
      </c>
      <c r="C17" s="10"/>
      <c r="D17" s="83"/>
      <c r="E17" s="84">
        <v>-325</v>
      </c>
      <c r="F17" s="84"/>
      <c r="G17" s="84">
        <v>-4</v>
      </c>
      <c r="H17" s="82"/>
      <c r="J17" s="20"/>
    </row>
    <row r="18" spans="1:10" ht="23.15" customHeight="1">
      <c r="A18" s="29" t="s">
        <v>182</v>
      </c>
      <c r="C18" s="10"/>
      <c r="D18" s="83"/>
      <c r="E18" s="84">
        <v>-2159</v>
      </c>
      <c r="F18" s="84"/>
      <c r="G18" s="84">
        <v>304</v>
      </c>
      <c r="H18" s="82"/>
      <c r="J18" s="20"/>
    </row>
    <row r="19" spans="1:10" ht="21.65" customHeight="1">
      <c r="A19" s="29" t="s">
        <v>180</v>
      </c>
      <c r="C19" s="10"/>
      <c r="D19" s="83"/>
      <c r="E19" s="84">
        <v>0</v>
      </c>
      <c r="F19" s="84"/>
      <c r="G19" s="84">
        <v>-7350</v>
      </c>
      <c r="H19" s="82"/>
      <c r="J19" s="20"/>
    </row>
    <row r="20" spans="1:10" ht="23.15" customHeight="1">
      <c r="A20" s="16" t="s">
        <v>32</v>
      </c>
      <c r="C20" s="10"/>
      <c r="D20" s="67"/>
      <c r="E20" s="84">
        <f>-PL!E10</f>
        <v>-1700751</v>
      </c>
      <c r="F20" s="20"/>
      <c r="G20" s="84">
        <v>-1736353</v>
      </c>
      <c r="H20" s="82"/>
      <c r="J20" s="20"/>
    </row>
    <row r="21" spans="1:10" ht="21.65" customHeight="1">
      <c r="A21" s="16" t="s">
        <v>37</v>
      </c>
      <c r="C21" s="10"/>
      <c r="D21" s="83"/>
      <c r="E21" s="85">
        <f>-PL!E17</f>
        <v>-55122</v>
      </c>
      <c r="F21" s="84"/>
      <c r="G21" s="85">
        <v>-56139</v>
      </c>
      <c r="H21" s="82"/>
      <c r="J21" s="20"/>
    </row>
    <row r="22" spans="1:10" ht="23.15" customHeight="1">
      <c r="A22" s="16" t="s">
        <v>74</v>
      </c>
      <c r="C22" s="10"/>
      <c r="D22" s="67"/>
      <c r="E22" s="36">
        <v>2863740</v>
      </c>
      <c r="F22" s="20"/>
      <c r="G22" s="125">
        <v>2858511</v>
      </c>
      <c r="H22" s="82"/>
      <c r="J22" s="20"/>
    </row>
    <row r="23" spans="1:10" ht="23.15" customHeight="1">
      <c r="A23" s="16" t="s">
        <v>30</v>
      </c>
      <c r="C23" s="10"/>
      <c r="D23" s="67"/>
      <c r="E23" s="85">
        <v>-1741973</v>
      </c>
      <c r="F23" s="20"/>
      <c r="G23" s="136">
        <v>-1342820</v>
      </c>
      <c r="H23" s="82"/>
      <c r="J23" s="20"/>
    </row>
    <row r="24" spans="1:10" ht="21.65" customHeight="1">
      <c r="A24" s="16" t="s">
        <v>31</v>
      </c>
      <c r="C24" s="10"/>
      <c r="D24" s="67"/>
      <c r="E24" s="86">
        <v>-10232</v>
      </c>
      <c r="F24" s="20"/>
      <c r="G24" s="86">
        <v>-13359</v>
      </c>
      <c r="H24" s="82"/>
      <c r="J24" s="20"/>
    </row>
    <row r="25" spans="1:10" ht="23.15" customHeight="1">
      <c r="A25" s="16" t="s">
        <v>77</v>
      </c>
      <c r="C25" s="10"/>
      <c r="D25" s="83"/>
      <c r="E25" s="84">
        <f>SUM(E9:E24)</f>
        <v>289084</v>
      </c>
      <c r="F25" s="84"/>
      <c r="G25" s="84">
        <f>SUM(G9:G24)</f>
        <v>473990</v>
      </c>
      <c r="H25" s="82"/>
      <c r="J25" s="20"/>
    </row>
    <row r="26" spans="1:10" ht="9.75" customHeight="1">
      <c r="A26" s="15"/>
      <c r="C26" s="10"/>
      <c r="D26" s="83"/>
      <c r="E26" s="84"/>
      <c r="F26" s="84"/>
      <c r="G26" s="84"/>
      <c r="H26" s="82"/>
      <c r="J26" s="20"/>
    </row>
    <row r="27" spans="1:10" ht="23.15" customHeight="1">
      <c r="A27" s="51" t="s">
        <v>183</v>
      </c>
      <c r="C27" s="10"/>
      <c r="D27" s="83"/>
      <c r="E27" s="84"/>
      <c r="F27" s="84"/>
      <c r="G27" s="84"/>
      <c r="J27" s="20"/>
    </row>
    <row r="28" spans="1:10" ht="21.65" customHeight="1">
      <c r="A28" s="29" t="s">
        <v>6</v>
      </c>
      <c r="C28" s="10"/>
      <c r="D28" s="83"/>
      <c r="E28" s="84">
        <v>-3985264</v>
      </c>
      <c r="F28" s="84"/>
      <c r="G28" s="84">
        <v>11155819</v>
      </c>
      <c r="H28" s="82"/>
      <c r="J28" s="20"/>
    </row>
    <row r="29" spans="1:10" ht="23.15" customHeight="1">
      <c r="A29" s="29" t="s">
        <v>33</v>
      </c>
      <c r="C29" s="10"/>
      <c r="D29" s="83"/>
      <c r="E29" s="84">
        <v>-1670537</v>
      </c>
      <c r="F29" s="84"/>
      <c r="G29" s="84">
        <v>-2115364</v>
      </c>
      <c r="H29" s="82"/>
      <c r="J29" s="20"/>
    </row>
    <row r="30" spans="1:10" ht="21.65" customHeight="1">
      <c r="A30" s="29" t="s">
        <v>44</v>
      </c>
      <c r="C30" s="10"/>
      <c r="D30" s="83"/>
      <c r="E30" s="84">
        <v>3557</v>
      </c>
      <c r="F30" s="84"/>
      <c r="G30" s="84">
        <v>117196</v>
      </c>
      <c r="H30" s="82"/>
      <c r="J30" s="20"/>
    </row>
    <row r="31" spans="1:10" ht="23.15" customHeight="1">
      <c r="A31" s="29" t="s">
        <v>7</v>
      </c>
      <c r="C31" s="10"/>
      <c r="D31" s="83"/>
      <c r="E31" s="84">
        <v>238010</v>
      </c>
      <c r="F31" s="84"/>
      <c r="G31" s="84">
        <v>-135404</v>
      </c>
      <c r="H31" s="82"/>
      <c r="J31" s="20"/>
    </row>
    <row r="32" spans="1:10" ht="9.75" customHeight="1">
      <c r="A32" s="29"/>
      <c r="C32" s="10"/>
      <c r="D32" s="83"/>
      <c r="E32" s="84"/>
      <c r="F32" s="84"/>
      <c r="G32" s="84"/>
      <c r="H32" s="82"/>
      <c r="J32" s="20"/>
    </row>
    <row r="33" spans="1:10" ht="23.15" customHeight="1">
      <c r="A33" s="87" t="s">
        <v>184</v>
      </c>
      <c r="C33" s="10"/>
      <c r="D33" s="67"/>
      <c r="E33" s="85"/>
      <c r="F33" s="20"/>
      <c r="G33" s="85"/>
      <c r="J33" s="20"/>
    </row>
    <row r="34" spans="1:10" ht="21.65" customHeight="1">
      <c r="A34" s="29" t="s">
        <v>11</v>
      </c>
      <c r="C34" s="10"/>
      <c r="D34" s="67"/>
      <c r="E34" s="85">
        <v>6703849</v>
      </c>
      <c r="F34" s="20"/>
      <c r="G34" s="85">
        <v>-6144018</v>
      </c>
      <c r="H34" s="82"/>
      <c r="J34" s="20"/>
    </row>
    <row r="35" spans="1:10" ht="21.65" customHeight="1">
      <c r="A35" s="29" t="s">
        <v>6</v>
      </c>
      <c r="C35" s="10"/>
      <c r="D35" s="67"/>
      <c r="E35" s="85">
        <v>1868225</v>
      </c>
      <c r="F35" s="85"/>
      <c r="G35" s="137">
        <v>-1202998</v>
      </c>
      <c r="H35" s="82"/>
      <c r="J35" s="20"/>
    </row>
    <row r="36" spans="1:10" ht="23.15" customHeight="1">
      <c r="A36" s="29" t="s">
        <v>8</v>
      </c>
      <c r="C36" s="10"/>
      <c r="D36" s="10"/>
      <c r="E36" s="20">
        <v>450847</v>
      </c>
      <c r="F36" s="84"/>
      <c r="G36" s="136">
        <v>288929</v>
      </c>
      <c r="H36" s="82"/>
      <c r="J36" s="20"/>
    </row>
    <row r="37" spans="1:10" ht="23.15" customHeight="1">
      <c r="A37" s="29" t="s">
        <v>47</v>
      </c>
      <c r="C37" s="10"/>
      <c r="D37" s="67"/>
      <c r="E37" s="85">
        <v>-2850000</v>
      </c>
      <c r="F37" s="20"/>
      <c r="G37" s="138">
        <v>-4212000</v>
      </c>
      <c r="H37" s="82"/>
      <c r="J37" s="20"/>
    </row>
    <row r="38" spans="1:10" ht="21.65" customHeight="1">
      <c r="A38" s="29" t="s">
        <v>48</v>
      </c>
      <c r="C38" s="10"/>
      <c r="D38" s="67"/>
      <c r="E38" s="84">
        <v>-220287</v>
      </c>
      <c r="F38" s="84"/>
      <c r="G38" s="137">
        <v>-202586</v>
      </c>
      <c r="H38" s="82"/>
      <c r="J38" s="20"/>
    </row>
    <row r="39" spans="1:10" ht="23.15" customHeight="1">
      <c r="A39" s="29" t="s">
        <v>49</v>
      </c>
      <c r="C39" s="10"/>
      <c r="D39" s="67"/>
      <c r="E39" s="20">
        <v>-10311</v>
      </c>
      <c r="F39" s="84"/>
      <c r="G39" s="138">
        <v>-8830</v>
      </c>
      <c r="H39" s="82"/>
      <c r="J39" s="20"/>
    </row>
    <row r="40" spans="1:10" ht="21.65" customHeight="1">
      <c r="A40" s="29" t="s">
        <v>78</v>
      </c>
      <c r="C40" s="10"/>
      <c r="D40" s="67"/>
      <c r="E40" s="84">
        <v>29700</v>
      </c>
      <c r="F40" s="84"/>
      <c r="G40" s="138">
        <v>17944</v>
      </c>
      <c r="H40" s="82"/>
      <c r="J40" s="20"/>
    </row>
    <row r="41" spans="1:10" ht="23.15" customHeight="1">
      <c r="A41" s="16" t="s">
        <v>9</v>
      </c>
      <c r="C41" s="10"/>
      <c r="D41" s="67"/>
      <c r="E41" s="84">
        <v>246680</v>
      </c>
      <c r="F41" s="85"/>
      <c r="G41" s="138">
        <v>163350</v>
      </c>
      <c r="H41" s="82"/>
      <c r="J41" s="20"/>
    </row>
    <row r="42" spans="1:10" ht="21.65" customHeight="1">
      <c r="A42" s="15" t="s">
        <v>173</v>
      </c>
      <c r="B42" s="43"/>
      <c r="C42" s="43"/>
      <c r="D42" s="102"/>
      <c r="E42" s="103">
        <f>SUM(E25:E41)</f>
        <v>1093553</v>
      </c>
      <c r="F42" s="104"/>
      <c r="G42" s="103">
        <f>SUM(G25:G41)</f>
        <v>-1803972</v>
      </c>
      <c r="J42" s="20"/>
    </row>
    <row r="43" spans="1:10" ht="21.65" customHeight="1">
      <c r="A43" s="15"/>
      <c r="B43" s="43"/>
      <c r="C43" s="43"/>
      <c r="D43" s="102"/>
      <c r="E43" s="108"/>
      <c r="F43" s="104"/>
      <c r="G43" s="108"/>
      <c r="J43" s="20"/>
    </row>
    <row r="44" spans="1:10" s="7" customFormat="1" ht="23.15" customHeight="1">
      <c r="A44" s="1" t="s">
        <v>53</v>
      </c>
      <c r="B44" s="3"/>
      <c r="C44" s="3"/>
      <c r="D44" s="75"/>
      <c r="E44" s="36"/>
      <c r="F44" s="36"/>
      <c r="G44" s="76"/>
      <c r="J44" s="20"/>
    </row>
    <row r="45" spans="1:10" s="7" customFormat="1" ht="23.15" customHeight="1">
      <c r="A45" s="2" t="s">
        <v>111</v>
      </c>
      <c r="B45" s="3"/>
      <c r="C45" s="3"/>
      <c r="D45" s="75"/>
      <c r="E45" s="77"/>
      <c r="F45" s="78"/>
      <c r="G45" s="79"/>
      <c r="J45" s="20"/>
    </row>
    <row r="46" spans="1:10" ht="9.75" customHeight="1">
      <c r="A46" s="8"/>
      <c r="B46" s="43"/>
      <c r="C46" s="43"/>
      <c r="D46" s="43"/>
      <c r="E46" s="43"/>
      <c r="F46" s="43"/>
      <c r="G46" s="43"/>
      <c r="J46" s="20"/>
    </row>
    <row r="47" spans="1:10" ht="23.15" customHeight="1">
      <c r="C47" s="10"/>
      <c r="D47" s="80"/>
      <c r="E47" s="141" t="s">
        <v>82</v>
      </c>
      <c r="F47" s="141"/>
      <c r="G47" s="141"/>
      <c r="H47" s="43"/>
      <c r="J47" s="20"/>
    </row>
    <row r="48" spans="1:10" ht="23.15" customHeight="1">
      <c r="C48" s="10"/>
      <c r="D48" s="80"/>
      <c r="E48" s="141" t="s">
        <v>159</v>
      </c>
      <c r="F48" s="141"/>
      <c r="G48" s="141"/>
      <c r="H48" s="43"/>
      <c r="J48" s="20"/>
    </row>
    <row r="49" spans="1:10" ht="23.15" customHeight="1">
      <c r="C49" s="10"/>
      <c r="D49" s="81"/>
      <c r="E49" s="47" t="s">
        <v>158</v>
      </c>
      <c r="F49" s="47"/>
      <c r="G49" s="47" t="s">
        <v>84</v>
      </c>
      <c r="H49" s="43"/>
      <c r="J49" s="20"/>
    </row>
    <row r="50" spans="1:10" ht="23.15" customHeight="1">
      <c r="C50" s="10"/>
      <c r="D50" s="81"/>
      <c r="E50" s="140" t="s">
        <v>81</v>
      </c>
      <c r="F50" s="140"/>
      <c r="G50" s="140"/>
      <c r="J50" s="20"/>
    </row>
    <row r="51" spans="1:10" ht="23.15" customHeight="1">
      <c r="A51" s="92" t="s">
        <v>5</v>
      </c>
      <c r="C51" s="10"/>
      <c r="D51" s="67"/>
      <c r="E51" s="85"/>
      <c r="F51" s="20"/>
      <c r="G51" s="85"/>
      <c r="J51" s="20"/>
    </row>
    <row r="52" spans="1:10" ht="23.15" customHeight="1">
      <c r="A52" s="16" t="s">
        <v>142</v>
      </c>
      <c r="C52" s="10"/>
      <c r="D52" s="67"/>
      <c r="E52" s="84">
        <v>67197</v>
      </c>
      <c r="F52" s="84"/>
      <c r="G52" s="84">
        <v>83820</v>
      </c>
      <c r="H52" s="89"/>
      <c r="J52" s="20"/>
    </row>
    <row r="53" spans="1:10" ht="23.15" customHeight="1">
      <c r="A53" s="16" t="s">
        <v>143</v>
      </c>
      <c r="C53" s="10"/>
      <c r="D53" s="67"/>
      <c r="E53" s="84">
        <v>55122</v>
      </c>
      <c r="F53" s="84"/>
      <c r="G53" s="84">
        <v>56139</v>
      </c>
      <c r="H53" s="89"/>
      <c r="J53" s="20"/>
    </row>
    <row r="54" spans="1:10" ht="23.15" customHeight="1">
      <c r="A54" s="16" t="s">
        <v>181</v>
      </c>
      <c r="C54" s="10"/>
      <c r="D54" s="67"/>
      <c r="E54" s="84">
        <v>0</v>
      </c>
      <c r="F54" s="20"/>
      <c r="G54" s="85">
        <v>79176</v>
      </c>
      <c r="J54" s="20"/>
    </row>
    <row r="55" spans="1:10" ht="23.15" customHeight="1">
      <c r="A55" s="16" t="s">
        <v>144</v>
      </c>
      <c r="C55" s="10"/>
      <c r="D55" s="67"/>
      <c r="E55" s="84"/>
      <c r="F55" s="84"/>
      <c r="G55" s="70"/>
      <c r="H55" s="89"/>
      <c r="J55" s="20"/>
    </row>
    <row r="56" spans="1:10" ht="23.15" customHeight="1">
      <c r="A56" s="128" t="s">
        <v>145</v>
      </c>
      <c r="C56" s="10"/>
      <c r="D56" s="67"/>
      <c r="E56" s="84">
        <v>-5992352</v>
      </c>
      <c r="F56" s="10"/>
      <c r="G56" s="84">
        <v>-45430</v>
      </c>
      <c r="H56" s="89"/>
      <c r="J56" s="20"/>
    </row>
    <row r="57" spans="1:10" ht="23.15" customHeight="1">
      <c r="A57" s="16" t="s">
        <v>146</v>
      </c>
      <c r="C57" s="10"/>
      <c r="D57" s="67"/>
      <c r="E57" s="84"/>
      <c r="F57" s="84"/>
      <c r="G57" s="70"/>
      <c r="H57" s="89"/>
      <c r="J57" s="20"/>
    </row>
    <row r="58" spans="1:10" ht="23.15" customHeight="1">
      <c r="A58" s="128" t="s">
        <v>145</v>
      </c>
      <c r="C58" s="10"/>
      <c r="D58" s="67"/>
      <c r="E58" s="84">
        <v>0</v>
      </c>
      <c r="F58" s="10"/>
      <c r="G58" s="70">
        <v>1227350</v>
      </c>
      <c r="H58" s="89"/>
      <c r="J58" s="20"/>
    </row>
    <row r="59" spans="1:10" ht="23.15" customHeight="1">
      <c r="A59" s="16" t="s">
        <v>147</v>
      </c>
      <c r="C59" s="10"/>
      <c r="D59" s="67"/>
      <c r="E59" s="122"/>
      <c r="F59" s="84"/>
      <c r="G59" s="70"/>
      <c r="H59" s="89"/>
      <c r="J59" s="20"/>
    </row>
    <row r="60" spans="1:10" ht="23.15" customHeight="1">
      <c r="A60" s="128" t="s">
        <v>148</v>
      </c>
      <c r="C60" s="16"/>
      <c r="D60" s="67"/>
      <c r="E60" s="84">
        <v>55207</v>
      </c>
      <c r="F60" s="84"/>
      <c r="G60" s="84">
        <v>496848</v>
      </c>
      <c r="H60" s="82"/>
      <c r="J60" s="20"/>
    </row>
    <row r="61" spans="1:10" ht="23.15" customHeight="1">
      <c r="A61" s="16" t="s">
        <v>149</v>
      </c>
      <c r="C61" s="10"/>
      <c r="D61" s="67"/>
      <c r="E61" s="85">
        <v>-64494</v>
      </c>
      <c r="F61" s="85"/>
      <c r="G61" s="85">
        <v>-64207</v>
      </c>
      <c r="H61" s="89"/>
      <c r="J61" s="20"/>
    </row>
    <row r="62" spans="1:10" ht="23.15" customHeight="1">
      <c r="A62" s="16" t="s">
        <v>50</v>
      </c>
      <c r="B62" s="16"/>
      <c r="C62" s="16"/>
      <c r="D62" s="67"/>
      <c r="E62" s="84">
        <v>328</v>
      </c>
      <c r="F62" s="84"/>
      <c r="G62" s="84">
        <v>16</v>
      </c>
      <c r="H62" s="82"/>
      <c r="J62" s="20"/>
    </row>
    <row r="63" spans="1:10" ht="23.15" customHeight="1">
      <c r="A63" s="16" t="s">
        <v>150</v>
      </c>
      <c r="B63" s="16"/>
      <c r="C63" s="16"/>
      <c r="D63" s="67"/>
      <c r="E63" s="84">
        <v>-60211</v>
      </c>
      <c r="F63" s="84"/>
      <c r="G63" s="84">
        <v>-54401</v>
      </c>
      <c r="H63" s="82"/>
      <c r="J63" s="20"/>
    </row>
    <row r="64" spans="1:10" ht="23.15" customHeight="1">
      <c r="A64" s="15" t="s">
        <v>174</v>
      </c>
      <c r="B64" s="16"/>
      <c r="C64" s="16"/>
      <c r="D64" s="67"/>
      <c r="E64" s="105">
        <f>SUM(E52:E63)</f>
        <v>-5939203</v>
      </c>
      <c r="F64" s="104"/>
      <c r="G64" s="105">
        <f>SUM(G52:G63)</f>
        <v>1779311</v>
      </c>
      <c r="J64" s="20"/>
    </row>
    <row r="65" spans="1:10" ht="23.15" customHeight="1">
      <c r="A65" s="15"/>
      <c r="B65" s="16"/>
      <c r="C65" s="16"/>
      <c r="D65" s="67"/>
      <c r="E65" s="84"/>
      <c r="F65" s="20"/>
      <c r="G65" s="84"/>
      <c r="J65" s="20"/>
    </row>
    <row r="66" spans="1:10" ht="23.15" customHeight="1">
      <c r="A66" s="92" t="s">
        <v>51</v>
      </c>
      <c r="B66" s="16"/>
      <c r="C66" s="16"/>
      <c r="D66" s="67"/>
      <c r="E66" s="84"/>
      <c r="F66" s="20"/>
      <c r="G66" s="84"/>
      <c r="J66" s="20"/>
    </row>
    <row r="67" spans="1:10" ht="23.15" customHeight="1">
      <c r="A67" s="29" t="s">
        <v>79</v>
      </c>
      <c r="B67" s="16"/>
      <c r="C67" s="16"/>
      <c r="D67" s="67"/>
      <c r="E67" s="84">
        <v>-64996</v>
      </c>
      <c r="F67" s="20"/>
      <c r="G67" s="84">
        <v>-57290</v>
      </c>
      <c r="J67" s="20"/>
    </row>
    <row r="68" spans="1:10" ht="23.15" customHeight="1">
      <c r="A68" s="134" t="s">
        <v>169</v>
      </c>
      <c r="B68" s="16"/>
      <c r="C68" s="16"/>
      <c r="D68" s="67"/>
      <c r="E68" s="84">
        <v>5000000</v>
      </c>
      <c r="F68" s="20"/>
      <c r="G68" s="84">
        <v>0</v>
      </c>
      <c r="J68" s="20"/>
    </row>
    <row r="69" spans="1:10" ht="23.15" customHeight="1">
      <c r="A69" s="15" t="s">
        <v>175</v>
      </c>
      <c r="B69" s="16"/>
      <c r="C69" s="16"/>
      <c r="D69" s="67"/>
      <c r="E69" s="105">
        <f>SUM(E67:E68)</f>
        <v>4935004</v>
      </c>
      <c r="F69" s="104"/>
      <c r="G69" s="105">
        <f>SUM(G67:G68)</f>
        <v>-57290</v>
      </c>
      <c r="J69" s="20"/>
    </row>
    <row r="70" spans="1:10" ht="23.15" customHeight="1">
      <c r="A70" s="15"/>
      <c r="B70" s="16"/>
      <c r="C70" s="16"/>
      <c r="D70" s="67"/>
      <c r="E70" s="106"/>
      <c r="F70" s="104"/>
      <c r="G70" s="106"/>
      <c r="J70" s="20"/>
    </row>
    <row r="71" spans="1:10" ht="23.15" customHeight="1">
      <c r="A71" s="15" t="s">
        <v>151</v>
      </c>
      <c r="C71" s="10"/>
      <c r="D71" s="67"/>
      <c r="E71" s="108">
        <f>E42+E64+E69</f>
        <v>89354</v>
      </c>
      <c r="F71" s="104"/>
      <c r="G71" s="108">
        <f>G42+G64+G69</f>
        <v>-81951</v>
      </c>
      <c r="J71" s="20"/>
    </row>
    <row r="72" spans="1:10" ht="23.15" customHeight="1">
      <c r="A72" s="29" t="s">
        <v>152</v>
      </c>
      <c r="C72" s="10"/>
      <c r="D72" s="67"/>
      <c r="E72" s="86">
        <f>+BS!G8</f>
        <v>643315</v>
      </c>
      <c r="F72" s="20"/>
      <c r="G72" s="86">
        <v>691375</v>
      </c>
      <c r="J72" s="20"/>
    </row>
    <row r="73" spans="1:10" ht="23.15" customHeight="1" thickBot="1">
      <c r="A73" s="15" t="s">
        <v>170</v>
      </c>
      <c r="C73" s="10"/>
      <c r="D73" s="67"/>
      <c r="E73" s="107">
        <f>SUM(E71:E72)</f>
        <v>732669</v>
      </c>
      <c r="F73" s="104"/>
      <c r="G73" s="107">
        <f>SUM(G71:G72)</f>
        <v>609424</v>
      </c>
      <c r="J73" s="20"/>
    </row>
    <row r="74" spans="1:10" ht="23.15" customHeight="1" thickTop="1">
      <c r="A74" s="16"/>
      <c r="C74" s="10"/>
      <c r="D74" s="67"/>
      <c r="E74" s="131"/>
      <c r="F74" s="90"/>
      <c r="G74" s="20"/>
      <c r="J74" s="20"/>
    </row>
    <row r="75" spans="1:10" ht="23.15" customHeight="1">
      <c r="A75" s="15" t="s">
        <v>115</v>
      </c>
      <c r="C75" s="10"/>
      <c r="D75" s="67"/>
      <c r="E75" s="20"/>
      <c r="F75" s="20"/>
      <c r="G75" s="20"/>
      <c r="J75" s="20"/>
    </row>
    <row r="76" spans="1:10" ht="23.15" customHeight="1">
      <c r="A76" s="29" t="s">
        <v>153</v>
      </c>
      <c r="C76" s="10"/>
      <c r="D76" s="67"/>
      <c r="E76" s="20"/>
      <c r="F76" s="20"/>
      <c r="G76" s="20"/>
      <c r="J76" s="20"/>
    </row>
    <row r="77" spans="1:10" ht="23.15" customHeight="1">
      <c r="A77" s="129" t="s">
        <v>154</v>
      </c>
      <c r="C77" s="10"/>
      <c r="D77" s="67"/>
      <c r="E77" s="18">
        <v>11761</v>
      </c>
      <c r="F77" s="20"/>
      <c r="G77" s="18">
        <v>29066</v>
      </c>
      <c r="J77" s="20"/>
    </row>
    <row r="78" spans="1:10" ht="23.15" customHeight="1">
      <c r="A78" s="129"/>
      <c r="C78" s="10"/>
      <c r="D78" s="67"/>
      <c r="E78" s="18"/>
      <c r="F78" s="20"/>
      <c r="G78" s="18"/>
      <c r="J78" s="20"/>
    </row>
    <row r="79" spans="1:10" ht="23.15" customHeight="1">
      <c r="A79" s="29"/>
      <c r="C79" s="10"/>
      <c r="D79" s="91"/>
      <c r="E79" s="88"/>
      <c r="F79" s="10"/>
      <c r="G79" s="84"/>
    </row>
    <row r="80" spans="1:10" ht="23.15" customHeight="1">
      <c r="A80" s="16"/>
      <c r="C80" s="10"/>
      <c r="D80" s="80"/>
      <c r="E80" s="23"/>
      <c r="F80" s="10"/>
      <c r="G80" s="23"/>
    </row>
    <row r="81" spans="5:6" ht="23.15" customHeight="1">
      <c r="E81" s="135" t="b">
        <f>+E73=BS!E8</f>
        <v>1</v>
      </c>
      <c r="F81" s="26"/>
    </row>
  </sheetData>
  <mergeCells count="6">
    <mergeCell ref="E50:G50"/>
    <mergeCell ref="E5:G5"/>
    <mergeCell ref="E4:G4"/>
    <mergeCell ref="E7:G7"/>
    <mergeCell ref="E47:G47"/>
    <mergeCell ref="E48:G48"/>
  </mergeCells>
  <printOptions gridLinesSet="0"/>
  <pageMargins left="0.8" right="0.8" top="0.48" bottom="0.5" header="0.5" footer="0.5"/>
  <pageSetup paperSize="9" scale="80" firstPageNumber="8" fitToHeight="2" orientation="portrait" useFirstPageNumber="1" r:id="rId1"/>
  <headerFooter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3" min="4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02F744B6AB0E488F94EEE936AD8398" ma:contentTypeVersion="3" ma:contentTypeDescription="Create a new document." ma:contentTypeScope="" ma:versionID="fd9cf6c43fde9ec7b6a51e9aea4fa87c">
  <xsd:schema xmlns:xsd="http://www.w3.org/2001/XMLSchema" xmlns:xs="http://www.w3.org/2001/XMLSchema" xmlns:p="http://schemas.microsoft.com/office/2006/metadata/properties" xmlns:ns2="b4514ad8-9f16-4601-afec-2654cddb2dc3" targetNamespace="http://schemas.microsoft.com/office/2006/metadata/properties" ma:root="true" ma:fieldsID="d6a4a22065a876272978a44dce6c2ce2" ns2:_="">
    <xsd:import namespace="b4514ad8-9f16-4601-afec-2654cddb2d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14ad8-9f16-4601-afec-2654cddb2d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18C6B0-3E1C-4B80-946A-1D4BD4311804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45cbc027-4fdb-4325-ba4c-14e20f088a7f"/>
    <ds:schemaRef ds:uri="fd550b8b-0dd7-4de3-a8e6-af527f15a8ac"/>
    <ds:schemaRef ds:uri="http://www.w3.org/XML/1998/namespace"/>
    <ds:schemaRef ds:uri="http://purl.org/dc/dcmitype/"/>
    <ds:schemaRef ds:uri="http://schemas.microsoft.com/sharepoint/v3"/>
    <ds:schemaRef ds:uri="f6ba49b0-bcda-4796-8236-5b5cc1493ace"/>
    <ds:schemaRef ds:uri="4243d5be-521d-4052-81ca-f0f31ea6f2da"/>
  </ds:schemaRefs>
</ds:datastoreItem>
</file>

<file path=customXml/itemProps3.xml><?xml version="1.0" encoding="utf-8"?>
<ds:datastoreItem xmlns:ds="http://schemas.openxmlformats.org/officeDocument/2006/customXml" ds:itemID="{A4A7504B-A60C-4EC8-9FAF-9133821A24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514ad8-9f16-4601-afec-2654cddb2d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2025-05-13T02:02:34Z</cp:lastPrinted>
  <dcterms:created xsi:type="dcterms:W3CDTF">1999-05-15T03:54:17Z</dcterms:created>
  <dcterms:modified xsi:type="dcterms:W3CDTF">2025-05-13T02:02:36Z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0x0101005302F744B6AB0E488F94EEE936AD8398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