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ate1904="1" backupFile="1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AC8C8288-E4C9-458E-BF95-DF74B9CE338B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BS" sheetId="27" r:id="rId1"/>
    <sheet name="PL" sheetId="24" r:id="rId2"/>
    <sheet name="CE" sheetId="25" r:id="rId3"/>
    <sheet name="CF" sheetId="28" r:id="rId4"/>
  </sheets>
  <definedNames>
    <definedName name="_xlnm.Print_Area" localSheetId="0">BS!$A$1:$H$60</definedName>
    <definedName name="_xlnm.Print_Area" localSheetId="2">CE!$A$1:$R$37</definedName>
    <definedName name="_xlnm.Print_Area" localSheetId="1">PL!$A$1:$F$133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3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8" i="24" l="1"/>
  <c r="D98" i="24"/>
  <c r="F31" i="24"/>
  <c r="D31" i="24"/>
  <c r="C74" i="28"/>
  <c r="P32" i="25" l="1"/>
  <c r="J32" i="25"/>
  <c r="F26" i="24" l="1"/>
  <c r="F11" i="24"/>
  <c r="F19" i="24"/>
  <c r="F93" i="24"/>
  <c r="F77" i="24"/>
  <c r="F86" i="24"/>
  <c r="D93" i="24" l="1"/>
  <c r="D77" i="24"/>
  <c r="L32" i="25" l="1"/>
  <c r="E25" i="28" l="1"/>
  <c r="E42" i="28" s="1"/>
  <c r="E73" i="28" s="1"/>
  <c r="E75" i="28" s="1"/>
  <c r="C67" i="28"/>
  <c r="E67" i="28"/>
  <c r="C71" i="28"/>
  <c r="E71" i="28"/>
  <c r="F122" i="24" l="1"/>
  <c r="D122" i="24"/>
  <c r="F115" i="24"/>
  <c r="H17" i="25" s="1"/>
  <c r="D115" i="24"/>
  <c r="H29" i="25" s="1"/>
  <c r="F94" i="24"/>
  <c r="D94" i="24"/>
  <c r="F79" i="24"/>
  <c r="D79" i="24"/>
  <c r="F76" i="24"/>
  <c r="D76" i="24"/>
  <c r="R20" i="25"/>
  <c r="N22" i="25"/>
  <c r="F22" i="25"/>
  <c r="D22" i="25"/>
  <c r="L20" i="25"/>
  <c r="L13" i="25"/>
  <c r="D123" i="24" l="1"/>
  <c r="J29" i="25"/>
  <c r="L29" i="25" s="1"/>
  <c r="L30" i="25" s="1"/>
  <c r="F84" i="24"/>
  <c r="F123" i="24"/>
  <c r="J17" i="25"/>
  <c r="D84" i="24"/>
  <c r="L25" i="25"/>
  <c r="H30" i="25"/>
  <c r="H34" i="25" s="1"/>
  <c r="F30" i="25"/>
  <c r="F34" i="25" s="1"/>
  <c r="D30" i="25"/>
  <c r="D34" i="25" s="1"/>
  <c r="J30" i="25" l="1"/>
  <c r="J34" i="25" s="1"/>
  <c r="F96" i="24"/>
  <c r="D96" i="24"/>
  <c r="L34" i="25"/>
  <c r="L16" i="25"/>
  <c r="P16" i="25" l="1"/>
  <c r="P18" i="25" s="1"/>
  <c r="P22" i="25" s="1"/>
  <c r="F124" i="24"/>
  <c r="C9" i="28"/>
  <c r="C25" i="28" s="1"/>
  <c r="C42" i="28" s="1"/>
  <c r="C73" i="28" s="1"/>
  <c r="C75" i="28" s="1"/>
  <c r="R13" i="25"/>
  <c r="R16" i="25" l="1"/>
  <c r="P28" i="25"/>
  <c r="P30" i="25" s="1"/>
  <c r="P34" i="25" s="1"/>
  <c r="D124" i="24"/>
  <c r="R29" i="25"/>
  <c r="N28" i="25"/>
  <c r="R25" i="25"/>
  <c r="F18" i="25"/>
  <c r="D18" i="25"/>
  <c r="N18" i="25"/>
  <c r="J18" i="25"/>
  <c r="J22" i="25" s="1"/>
  <c r="L17" i="25" l="1"/>
  <c r="R17" i="25" s="1"/>
  <c r="H18" i="25"/>
  <c r="H22" i="25" s="1"/>
  <c r="R28" i="25"/>
  <c r="N30" i="25"/>
  <c r="L18" i="25" l="1"/>
  <c r="L22" i="25" s="1"/>
  <c r="R30" i="25"/>
  <c r="R34" i="25" s="1"/>
  <c r="N34" i="25"/>
  <c r="R18" i="25" l="1"/>
  <c r="R22" i="25" s="1"/>
  <c r="G58" i="27"/>
  <c r="E58" i="27"/>
  <c r="G44" i="27"/>
  <c r="E44" i="27"/>
  <c r="G20" i="27"/>
  <c r="E20" i="27"/>
  <c r="E59" i="27" l="1"/>
  <c r="G59" i="27"/>
  <c r="F27" i="24" l="1"/>
  <c r="F13" i="24"/>
  <c r="F10" i="24"/>
  <c r="F55" i="24"/>
  <c r="F48" i="24"/>
  <c r="F17" i="24" l="1"/>
  <c r="F56" i="24"/>
  <c r="F29" i="24" l="1"/>
  <c r="D55" i="24" l="1"/>
  <c r="F57" i="24" l="1"/>
  <c r="D48" i="24"/>
  <c r="D56" i="24" l="1"/>
  <c r="D10" i="24" l="1"/>
  <c r="D13" i="24"/>
  <c r="D17" i="24" l="1"/>
  <c r="D27" i="24"/>
  <c r="D29" i="24" l="1"/>
  <c r="D57" i="24" l="1"/>
</calcChain>
</file>

<file path=xl/sharedStrings.xml><?xml version="1.0" encoding="utf-8"?>
<sst xmlns="http://schemas.openxmlformats.org/spreadsheetml/2006/main" count="275" uniqueCount="180">
  <si>
    <t>Note</t>
  </si>
  <si>
    <t>Issued and</t>
  </si>
  <si>
    <t>paid-up share</t>
  </si>
  <si>
    <t>capital</t>
  </si>
  <si>
    <t>Unappropriated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</si>
  <si>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</si>
  <si>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</si>
  <si>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</si>
  <si>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</si>
  <si>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 xml:space="preserve">   Other liabilities</t>
  </si>
  <si>
    <t>Cash flows from investing activities</t>
  </si>
  <si>
    <t>Interest expenses</t>
  </si>
  <si>
    <t>Assets</t>
  </si>
  <si>
    <t xml:space="preserve">Cash </t>
  </si>
  <si>
    <t>Total assets</t>
  </si>
  <si>
    <t>Retained earnings</t>
  </si>
  <si>
    <t xml:space="preserve">      Depreciation and amortisation</t>
  </si>
  <si>
    <t xml:space="preserve">   Liabilities payable on demand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</si>
  <si>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</si>
  <si>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</si>
  <si>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</si>
  <si>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</si>
  <si>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</si>
  <si>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</si>
  <si>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</si>
  <si>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Interest income</t>
  </si>
  <si>
    <t>Fees and service income</t>
  </si>
  <si>
    <t>Other operating income</t>
  </si>
  <si>
    <t>Total operating income</t>
  </si>
  <si>
    <t>Net fees and service income</t>
  </si>
  <si>
    <t xml:space="preserve">   Loans to customers</t>
  </si>
  <si>
    <t>Dividend income</t>
  </si>
  <si>
    <t>Accrued interest receivables on investments</t>
  </si>
  <si>
    <t>Deposits</t>
  </si>
  <si>
    <t>Interbank and money market items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</si>
  <si>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</si>
  <si>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</si>
  <si>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</si>
  <si>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</si>
  <si>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</si>
  <si>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</si>
  <si>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     Dividend income</t>
  </si>
  <si>
    <t>Statements of financial position</t>
  </si>
  <si>
    <t>Deferred tax assets</t>
  </si>
  <si>
    <t xml:space="preserve">   Short-term debts issued and borrowings</t>
  </si>
  <si>
    <t>Revenue received in advance</t>
  </si>
  <si>
    <t xml:space="preserve">   Accrued expenses</t>
  </si>
  <si>
    <t>Derivative assets</t>
  </si>
  <si>
    <t>Cash flows from financing activities</t>
  </si>
  <si>
    <t>Land and Houses Bank Public Company Limited</t>
  </si>
  <si>
    <t>Derivative liabilities</t>
  </si>
  <si>
    <t xml:space="preserve">   through other comprehensive income</t>
  </si>
  <si>
    <t xml:space="preserve">Provisions </t>
  </si>
  <si>
    <t xml:space="preserve">Income tax </t>
  </si>
  <si>
    <t xml:space="preserve">      Cash paid on income tax</t>
  </si>
  <si>
    <t xml:space="preserve">   Provisions</t>
  </si>
  <si>
    <t>Proceeds from disposal of equipment</t>
  </si>
  <si>
    <t>Liabilities payable on demand</t>
  </si>
  <si>
    <t xml:space="preserve">   through other comprehensive income  </t>
  </si>
  <si>
    <t xml:space="preserve">      Expected credit losses</t>
  </si>
  <si>
    <t>Expected credit losses</t>
  </si>
  <si>
    <t>Cash paid for lease liabilities</t>
  </si>
  <si>
    <t xml:space="preserve">   Revenue received in advance</t>
  </si>
  <si>
    <t xml:space="preserve">      Provisions for employee benefits</t>
  </si>
  <si>
    <t xml:space="preserve">      Provisions for litigation</t>
  </si>
  <si>
    <t>Balance as at 1 January 2023</t>
  </si>
  <si>
    <t xml:space="preserve">   at amortised cost</t>
  </si>
  <si>
    <t xml:space="preserve">   designated at fair value through other comprehensive income</t>
  </si>
  <si>
    <t>Net cash used in financing activities</t>
  </si>
  <si>
    <t>Balance as at 1 January 2024</t>
  </si>
  <si>
    <t>(in thousand Baht)</t>
  </si>
  <si>
    <t>Three-month period ended</t>
  </si>
  <si>
    <t>31 December</t>
  </si>
  <si>
    <t>Liabilities and equity</t>
  </si>
  <si>
    <t>Liabilities</t>
  </si>
  <si>
    <t>Equity</t>
  </si>
  <si>
    <t>Net profit</t>
  </si>
  <si>
    <t>Other comprehensive income</t>
  </si>
  <si>
    <t>Items that will be reclassified subsequently to profit or loss</t>
  </si>
  <si>
    <t xml:space="preserve">Profit from operations before income tax </t>
  </si>
  <si>
    <t xml:space="preserve">Adjustments to reconcile profit from operations before </t>
  </si>
  <si>
    <t xml:space="preserve">   income tax to net cash receipts (payments) from operating activities</t>
  </si>
  <si>
    <t>Profit from operations before changes in operating assets and liabilities</t>
  </si>
  <si>
    <t>Statements of profit or loss and other comprehensive income (Unaudited)</t>
  </si>
  <si>
    <t>Statements of changes in equity (Unaudited)</t>
  </si>
  <si>
    <t xml:space="preserve">Statements of cash flows (Unaudited) </t>
  </si>
  <si>
    <t>Supplementary disclosures of cash flow information</t>
  </si>
  <si>
    <t>Non-cash transactions:</t>
  </si>
  <si>
    <t>Interbank and money market items, net</t>
  </si>
  <si>
    <t>Investments, net</t>
  </si>
  <si>
    <t>Loans to customers and accrued interest receivables, net</t>
  </si>
  <si>
    <t>Premises and equipment, net</t>
  </si>
  <si>
    <t>Right-of-use assets, net</t>
  </si>
  <si>
    <t>Intangible assets, net</t>
  </si>
  <si>
    <t>Other assets, net</t>
  </si>
  <si>
    <t>Debts issued and borrowings</t>
  </si>
  <si>
    <t>Lease liabilities</t>
  </si>
  <si>
    <t xml:space="preserve">   Authorised share capital</t>
  </si>
  <si>
    <t xml:space="preserve">   Issued and paid-up share capital</t>
  </si>
  <si>
    <t>Total equity</t>
  </si>
  <si>
    <t>Total liabilities and equity</t>
  </si>
  <si>
    <t xml:space="preserve">   Appropriated</t>
  </si>
  <si>
    <t xml:space="preserve">     Legal reserve</t>
  </si>
  <si>
    <t>Other reserves</t>
  </si>
  <si>
    <t>Earnings per share</t>
  </si>
  <si>
    <t>Properties for sales, net</t>
  </si>
  <si>
    <t>Premium on share capital</t>
  </si>
  <si>
    <t>Items that will not be reclassified subsequently to profit or loss</t>
  </si>
  <si>
    <t>Net cash provided by (used in) investing activities</t>
  </si>
  <si>
    <t>Income tax payable</t>
  </si>
  <si>
    <t>Accrued interest payables</t>
  </si>
  <si>
    <t xml:space="preserve">Proceeds from redemption of investments in debt instruments measured </t>
  </si>
  <si>
    <t>30 September</t>
  </si>
  <si>
    <t>Nine-month period ended</t>
  </si>
  <si>
    <t>Employee expenses</t>
  </si>
  <si>
    <t>Directors' remuneration</t>
  </si>
  <si>
    <t>Premises and equipment expenses</t>
  </si>
  <si>
    <t>Taxes and duties</t>
  </si>
  <si>
    <t>Advertising and promotional expenses</t>
  </si>
  <si>
    <t>Amortisation on intangible assets</t>
  </si>
  <si>
    <t>Supporting services expenses</t>
  </si>
  <si>
    <t>Other expenses</t>
  </si>
  <si>
    <t>For the nine-month period ended 30 September 2023</t>
  </si>
  <si>
    <t>Balance as at 30 September 2023</t>
  </si>
  <si>
    <t>For the nine-month period ended 30 September 2024</t>
  </si>
  <si>
    <t>Balance as at 30 September 2024</t>
  </si>
  <si>
    <t>share capital</t>
  </si>
  <si>
    <t>Premium on</t>
  </si>
  <si>
    <t>(Losses) gains on</t>
  </si>
  <si>
    <t>investments in debt</t>
  </si>
  <si>
    <t>instruments at</t>
  </si>
  <si>
    <t>fair value through</t>
  </si>
  <si>
    <t>other comprehensive</t>
  </si>
  <si>
    <t>income</t>
  </si>
  <si>
    <t>investments in</t>
  </si>
  <si>
    <t>equity instruments</t>
  </si>
  <si>
    <t>designated at</t>
  </si>
  <si>
    <t>Total other</t>
  </si>
  <si>
    <t>reserves</t>
  </si>
  <si>
    <t>Legal reserve</t>
  </si>
  <si>
    <t>Comprehensive income for the period</t>
  </si>
  <si>
    <t>Transfer to retained earnings</t>
  </si>
  <si>
    <t>Decrease (increase) in operating assets</t>
  </si>
  <si>
    <t>(Decrease) increase in operating liabilities</t>
  </si>
  <si>
    <t>Net cash (used in) provided by operating activities</t>
  </si>
  <si>
    <t>Proceeds from disposal and capital return of investments in equity instruments</t>
  </si>
  <si>
    <t>Acquisition of investments in debt instruments measured at amortised cost</t>
  </si>
  <si>
    <t xml:space="preserve">Acquisition of investments in debt instruments measured at fair value </t>
  </si>
  <si>
    <t>Interest received</t>
  </si>
  <si>
    <t>Dividends received</t>
  </si>
  <si>
    <t>Acquisition of intangible assets</t>
  </si>
  <si>
    <t>Proceeds from disposal and redemption of investments in debt instruments measured</t>
  </si>
  <si>
    <t xml:space="preserve">   at fair value through other comprehensive income</t>
  </si>
  <si>
    <t>Acquisition of premises and equipment</t>
  </si>
  <si>
    <t>Net increase (decrease) in cash</t>
  </si>
  <si>
    <t xml:space="preserve">Cash at 1 January </t>
  </si>
  <si>
    <t>Cash at 30 September</t>
  </si>
  <si>
    <t>(Unaudited)</t>
  </si>
  <si>
    <t>Net losses on financial instruments measured at fair value through profit or loss</t>
  </si>
  <si>
    <t>Income tax relating to components of other comprehensive income</t>
  </si>
  <si>
    <t>will not be reclassifed subsequently to profit or loss</t>
  </si>
  <si>
    <t>Total other comprehensive income, net</t>
  </si>
  <si>
    <t>Total comprehensive income</t>
  </si>
  <si>
    <t>will be reclassified subsequently to profit or loss</t>
  </si>
  <si>
    <t xml:space="preserve">   Properties for sales</t>
  </si>
  <si>
    <t>Total comprehensive income for the period</t>
  </si>
  <si>
    <t>Increase in properties for sales from transferring of assets for loan settlement</t>
  </si>
  <si>
    <t>Increase in payables for purchase of assets on credit</t>
  </si>
  <si>
    <t>Gain (losses) on investments in debt instruments measured at fair value</t>
  </si>
  <si>
    <t>Gain (losses) on investments in equity instruments designated at fair value</t>
  </si>
  <si>
    <t>Basic earnings per share (in Baht)</t>
  </si>
  <si>
    <t>Net gains (losses) on financial instruments measured at fair value through profit or loss</t>
  </si>
  <si>
    <t>Net (losses) gains on investments</t>
  </si>
  <si>
    <t xml:space="preserve">      Gains on disposal/write-off of leasehold improvements and equipment</t>
  </si>
  <si>
    <t xml:space="preserve">      Losses on financial instruments measured at fair value through profit or loss</t>
  </si>
  <si>
    <t xml:space="preserve">      Losses (gains) on sales of investments</t>
  </si>
  <si>
    <t>7, 12</t>
  </si>
  <si>
    <t>8, 12</t>
  </si>
  <si>
    <t>10, 12</t>
  </si>
  <si>
    <t xml:space="preserve">      Losses (gains) on lease modification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</si>
</sst>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_(* #,##0.000_);_(* \(#,##0.000\);_(* &quot;-&quot;_);_(@_)"/>
    <numFmt numFmtId="170" formatCode="#,##0.000;\-#,##0.000"/>
  </numFmts>
  <fonts count="25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u/>
      <sz val="11"/>
      <name val="Times New Roman"/>
      <family val="1"/>
    </font>
    <font>
      <sz val="11"/>
      <color rgb="FFFF000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4"/>
      <name val="Cordia New"/>
      <family val="2"/>
    </font>
    <font>
      <b/>
      <i/>
      <sz val="11"/>
      <name val="Times New Roman"/>
      <family val="1"/>
    </font>
    <font>
      <sz val="15"/>
      <color theme="0"/>
      <name val="Angsana New"/>
      <family val="1"/>
    </font>
    <font>
      <sz val="16"/>
      <name val="Angsana New"/>
      <family val="1"/>
    </font>
    <font>
      <sz val="12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name val="Arial"/>
      <family val="2"/>
    </font>
    <font>
      <sz val="11"/>
      <color theme="0"/>
      <name val="Times New Roman"/>
      <family val="1"/>
    </font>
    <font>
      <sz val="16"/>
      <color theme="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1" fillId="0" borderId="0"/>
    <xf numFmtId="0" fontId="14" fillId="0" borderId="0"/>
    <xf numFmtId="0" fontId="6" fillId="0" borderId="0"/>
    <xf numFmtId="4" fontId="1" fillId="0" borderId="0" applyFont="0" applyFill="0" applyBorder="0" applyAlignment="0" applyProtection="0"/>
    <xf numFmtId="4" fontId="1" fillId="0" borderId="0" applyFont="0" applyFill="0" applyBorder="0" applyAlignment="0" applyProtection="0"/>
    <xf numFmtId="0" fontId="6" fillId="0" borderId="0"/>
    <xf numFmtId="4" fontId="1" fillId="0" borderId="0" applyFont="0" applyFill="0" applyBorder="0" applyAlignment="0" applyProtection="0"/>
  </cellStyleXfs>
  <cellXfs count="119">
    <xf numFmtId="0" fontId="0" fillId="0" borderId="0" xfId="0"/>
    <xf numFmtId="0" fontId="8" fillId="0" borderId="0" xfId="0" applyFont="1" applyAlignment="1">
      <alignment horizontal="left"/>
    </xf>
    <xf numFmtId="0" fontId="8" fillId="0" borderId="0" xfId="0" applyFont="1"/>
    <xf numFmtId="0" fontId="19" fillId="0" borderId="0" xfId="0" applyFont="1"/>
    <xf numFmtId="0" fontId="18" fillId="0" borderId="0" xfId="0" applyFont="1"/>
    <xf numFmtId="38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37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38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37" fontId="8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8" fontId="8" fillId="0" borderId="0" xfId="1" applyNumberFormat="1" applyFont="1" applyFill="1" applyAlignment="1">
      <alignment horizontal="right" vertical="center"/>
    </xf>
    <xf numFmtId="168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7" fontId="8" fillId="0" borderId="0" xfId="0" applyNumberFormat="1" applyFont="1" applyAlignment="1">
      <alignment horizontal="right" vertical="center"/>
    </xf>
    <xf numFmtId="41" fontId="8" fillId="0" borderId="0" xfId="0" applyNumberFormat="1" applyFont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11" fillId="0" borderId="0" xfId="1" applyNumberFormat="1" applyFont="1" applyFill="1" applyBorder="1" applyAlignment="1">
      <alignment horizontal="center" vertical="center"/>
    </xf>
    <xf numFmtId="41" fontId="11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168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right" vertical="center"/>
    </xf>
    <xf numFmtId="41" fontId="7" fillId="0" borderId="0" xfId="1" applyNumberFormat="1" applyFont="1" applyFill="1" applyBorder="1" applyAlignment="1">
      <alignment horizontal="center" vertical="center"/>
    </xf>
    <xf numFmtId="41" fontId="7" fillId="0" borderId="6" xfId="1" applyNumberFormat="1" applyFont="1" applyFill="1" applyBorder="1" applyAlignment="1">
      <alignment horizontal="right" vertical="center"/>
    </xf>
    <xf numFmtId="41" fontId="7" fillId="0" borderId="4" xfId="1" applyNumberFormat="1" applyFont="1" applyFill="1" applyBorder="1" applyAlignment="1">
      <alignment horizontal="right" vertical="center"/>
    </xf>
    <xf numFmtId="41" fontId="7" fillId="0" borderId="6" xfId="1" applyNumberFormat="1" applyFont="1" applyFill="1" applyBorder="1" applyAlignment="1">
      <alignment horizontal="center" vertical="center"/>
    </xf>
    <xf numFmtId="41" fontId="8" fillId="0" borderId="0" xfId="0" applyNumberFormat="1" applyFont="1" applyAlignment="1">
      <alignment horizontal="center" vertical="center"/>
    </xf>
    <xf numFmtId="41" fontId="8" fillId="0" borderId="0" xfId="0" applyNumberFormat="1" applyFont="1" applyAlignment="1">
      <alignment horizontal="right" vertical="center"/>
    </xf>
    <xf numFmtId="0" fontId="15" fillId="0" borderId="0" xfId="0" applyFont="1" applyAlignment="1">
      <alignment vertical="center"/>
    </xf>
    <xf numFmtId="41" fontId="7" fillId="0" borderId="5" xfId="1" applyNumberFormat="1" applyFont="1" applyFill="1" applyBorder="1" applyAlignment="1">
      <alignment horizontal="right" vertical="center"/>
    </xf>
    <xf numFmtId="168" fontId="7" fillId="0" borderId="0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41" fontId="7" fillId="0" borderId="3" xfId="1" applyNumberFormat="1" applyFont="1" applyFill="1" applyBorder="1" applyAlignment="1">
      <alignment horizontal="right" vertical="center"/>
    </xf>
    <xf numFmtId="39" fontId="7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68" fontId="17" fillId="0" borderId="0" xfId="14" applyNumberFormat="1" applyFont="1" applyFill="1" applyAlignment="1">
      <alignment vertical="center"/>
    </xf>
    <xf numFmtId="49" fontId="8" fillId="0" borderId="0" xfId="0" applyNumberFormat="1" applyFont="1" applyAlignment="1">
      <alignment horizontal="right" vertical="center"/>
    </xf>
    <xf numFmtId="49" fontId="8" fillId="0" borderId="0" xfId="0" quotePrefix="1" applyNumberFormat="1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center" vertical="center"/>
    </xf>
    <xf numFmtId="0" fontId="8" fillId="0" borderId="0" xfId="13" applyFont="1" applyAlignment="1">
      <alignment horizontal="left" vertical="center"/>
    </xf>
    <xf numFmtId="38" fontId="8" fillId="0" borderId="0" xfId="0" applyNumberFormat="1" applyFont="1" applyAlignment="1">
      <alignment horizontal="left" vertical="center"/>
    </xf>
    <xf numFmtId="164" fontId="8" fillId="0" borderId="0" xfId="0" applyNumberFormat="1" applyFont="1" applyAlignment="1">
      <alignment vertical="center"/>
    </xf>
    <xf numFmtId="38" fontId="9" fillId="0" borderId="0" xfId="0" applyNumberFormat="1" applyFont="1" applyAlignment="1">
      <alignment vertical="center"/>
    </xf>
    <xf numFmtId="41" fontId="8" fillId="0" borderId="3" xfId="0" applyNumberFormat="1" applyFont="1" applyBorder="1" applyAlignment="1">
      <alignment horizontal="right" vertical="center"/>
    </xf>
    <xf numFmtId="38" fontId="9" fillId="0" borderId="0" xfId="0" applyNumberFormat="1" applyFont="1" applyAlignment="1">
      <alignment horizontal="left" vertical="center"/>
    </xf>
    <xf numFmtId="38" fontId="7" fillId="0" borderId="0" xfId="0" applyNumberFormat="1" applyFont="1" applyAlignment="1">
      <alignment vertical="center"/>
    </xf>
    <xf numFmtId="41" fontId="7" fillId="0" borderId="6" xfId="0" applyNumberFormat="1" applyFont="1" applyBorder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41" fontId="7" fillId="0" borderId="6" xfId="0" applyNumberFormat="1" applyFont="1" applyBorder="1" applyAlignment="1">
      <alignment horizontal="center" vertical="center"/>
    </xf>
    <xf numFmtId="41" fontId="7" fillId="0" borderId="4" xfId="0" applyNumberFormat="1" applyFont="1" applyBorder="1" applyAlignment="1">
      <alignment horizontal="right" vertical="center"/>
    </xf>
    <xf numFmtId="41" fontId="11" fillId="0" borderId="0" xfId="0" applyNumberFormat="1" applyFont="1" applyAlignment="1">
      <alignment horizontal="right" vertical="center"/>
    </xf>
    <xf numFmtId="41" fontId="22" fillId="0" borderId="0" xfId="1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37" fontId="19" fillId="0" borderId="0" xfId="0" applyNumberFormat="1" applyFont="1" applyAlignment="1">
      <alignment horizontal="centerContinuous" vertical="center"/>
    </xf>
    <xf numFmtId="37" fontId="19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37" fontId="18" fillId="0" borderId="0" xfId="0" applyNumberFormat="1" applyFont="1" applyAlignment="1">
      <alignment horizontal="centerContinuous" vertical="center"/>
    </xf>
    <xf numFmtId="41" fontId="8" fillId="4" borderId="0" xfId="1" applyNumberFormat="1" applyFont="1" applyFill="1" applyBorder="1" applyAlignment="1">
      <alignment horizontal="center" vertical="center"/>
    </xf>
    <xf numFmtId="41" fontId="7" fillId="4" borderId="0" xfId="1" applyNumberFormat="1" applyFont="1" applyFill="1" applyBorder="1" applyAlignment="1">
      <alignment horizontal="center" vertical="center"/>
    </xf>
    <xf numFmtId="167" fontId="9" fillId="0" borderId="0" xfId="0" applyNumberFormat="1" applyFont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1" fontId="9" fillId="0" borderId="0" xfId="0" applyNumberFormat="1" applyFont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4" borderId="3" xfId="1" applyNumberFormat="1" applyFont="1" applyFill="1" applyBorder="1" applyAlignment="1">
      <alignment horizontal="right" vertical="center"/>
    </xf>
    <xf numFmtId="41" fontId="7" fillId="4" borderId="0" xfId="1" applyNumberFormat="1" applyFont="1" applyFill="1" applyBorder="1" applyAlignment="1">
      <alignment horizontal="right" vertical="center"/>
    </xf>
    <xf numFmtId="168" fontId="8" fillId="4" borderId="5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indent="1"/>
    </xf>
    <xf numFmtId="170" fontId="8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37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1" fontId="7" fillId="0" borderId="0" xfId="0" applyNumberFormat="1" applyFont="1" applyAlignment="1">
      <alignment horizontal="center" vertical="center"/>
    </xf>
    <xf numFmtId="3" fontId="8" fillId="0" borderId="0" xfId="1" applyNumberFormat="1" applyFont="1" applyFill="1" applyAlignment="1">
      <alignment horizontal="right" vertical="center"/>
    </xf>
    <xf numFmtId="3" fontId="8" fillId="0" borderId="0" xfId="0" applyNumberFormat="1" applyFont="1" applyAlignment="1">
      <alignment horizontal="center" vertical="center"/>
    </xf>
    <xf numFmtId="41" fontId="7" fillId="0" borderId="3" xfId="0" applyNumberFormat="1" applyFont="1" applyBorder="1" applyAlignment="1">
      <alignment horizontal="center" vertical="center"/>
    </xf>
    <xf numFmtId="37" fontId="7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41" fontId="24" fillId="0" borderId="0" xfId="14" applyNumberFormat="1" applyFont="1" applyFill="1" applyAlignment="1">
      <alignment horizontal="right" vertical="center"/>
    </xf>
    <xf numFmtId="37" fontId="8" fillId="0" borderId="0" xfId="0" applyNumberFormat="1" applyFont="1" applyFill="1" applyAlignment="1">
      <alignment vertical="center"/>
    </xf>
    <xf numFmtId="41" fontId="23" fillId="0" borderId="0" xfId="1" applyNumberFormat="1" applyFont="1" applyFill="1" applyBorder="1" applyAlignment="1">
      <alignment horizontal="right" vertical="center"/>
    </xf>
    <xf numFmtId="41" fontId="8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Alignment="1">
      <alignment horizontal="right" vertical="center"/>
    </xf>
    <xf numFmtId="41" fontId="8" fillId="0" borderId="3" xfId="0" applyNumberFormat="1" applyFont="1" applyFill="1" applyBorder="1" applyAlignment="1">
      <alignment horizontal="right" vertical="center"/>
    </xf>
    <xf numFmtId="38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41" fontId="7" fillId="0" borderId="6" xfId="0" applyNumberFormat="1" applyFont="1" applyFill="1" applyBorder="1" applyAlignment="1">
      <alignment horizontal="right" vertical="center"/>
    </xf>
    <xf numFmtId="41" fontId="16" fillId="0" borderId="0" xfId="0" applyNumberFormat="1" applyFont="1" applyFill="1" applyAlignment="1">
      <alignment horizontal="right" vertical="center"/>
    </xf>
    <xf numFmtId="0" fontId="9" fillId="0" borderId="0" xfId="0" quotePrefix="1" applyFont="1" applyAlignment="1">
      <alignment horizontal="center" vertical="center"/>
    </xf>
    <xf numFmtId="37" fontId="8" fillId="0" borderId="0" xfId="0" applyNumberFormat="1" applyFont="1" applyAlignment="1">
      <alignment horizontal="center" vertical="center"/>
    </xf>
    <xf numFmtId="0" fontId="8" fillId="0" borderId="0" xfId="12" applyFont="1" applyAlignment="1">
      <alignment horizontal="center" vertical="center"/>
    </xf>
    <xf numFmtId="16" fontId="8" fillId="0" borderId="0" xfId="12" quotePrefix="1" applyNumberFormat="1" applyFont="1" applyAlignment="1">
      <alignment horizontal="center" vertical="center"/>
    </xf>
    <xf numFmtId="37" fontId="8" fillId="0" borderId="3" xfId="0" applyNumberFormat="1" applyFont="1" applyBorder="1" applyAlignment="1">
      <alignment horizontal="center" vertical="center"/>
    </xf>
    <xf numFmtId="37" fontId="9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</cellXfs>
  <cellStyles count="18">
    <cellStyle name="Comma" xfId="1" builtinId="3"/>
    <cellStyle name="Comma 140" xfId="15" xr:uid="{607DFB4C-B85C-4881-AD37-ACB120BB88A8}"/>
    <cellStyle name="Comma 155" xfId="14" xr:uid="{86302A29-DE6E-4E8B-A37E-8D3DA3CDABDB}"/>
    <cellStyle name="Comma 2" xfId="17" xr:uid="{4FF50986-67FC-46A0-80A0-A91D0320DE9C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2" xfId="12" xr:uid="{272324D8-6B3C-4EF3-BFFF-D5CFC80DBE6C}"/>
    <cellStyle name="Normal 5" xfId="11" xr:uid="{FB491815-6F2C-47A6-8435-C374505DCEDE}"/>
    <cellStyle name="Normal 5 3 3" xfId="16" xr:uid="{1786F5AB-CDFF-41F2-8F0F-CFAA959ECB92}"/>
    <cellStyle name="Normal_SCBT_ENG_31Mar06_Excel" xfId="13" xr:uid="{FC1EC1A8-A7E4-45A2-9E53-E19F150F4951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3933265</xdr:colOff>
      <xdr:row>0</xdr:row>
      <xdr:rowOff>0</xdr:rowOff>
    </xdr:from>
    <xdr:to>
      <xdr:col>6</xdr:col>
      <xdr:colOff>414648</xdr:colOff>
      <xdr:row>4</xdr:row>
      <xdr:rowOff>190618</xdr:rowOff>
    </xdr:to>
    <xdr:pic>
      <xdr:nvPicPr>
        <xdr:cNvPr id="17" name="Picture 1" hidden="1">
          <a:extLst>
            <a:ext uri="{FF2B5EF4-FFF2-40B4-BE49-F238E27FC236}">
              <a16:creationId xmlns:a16="http://schemas.microsoft.com/office/drawing/2014/main" id="{218A532A-0850-4A8F-9478-6823F29724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33265" y="0"/>
          <a:ext cx="2748833" cy="1409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247650</xdr:colOff>
      <xdr:row>19</xdr:row>
      <xdr:rowOff>181841</xdr:rowOff>
    </xdr:from>
    <xdr:to>
      <xdr:col>6</xdr:col>
      <xdr:colOff>890154</xdr:colOff>
      <xdr:row>20</xdr:row>
      <xdr:rowOff>0</xdr:rowOff>
    </xdr:to>
    <xdr:pic>
      <xdr:nvPicPr>
        <xdr:cNvPr id="18" name="Picture 4" hidden="1">
          <a:extLst>
            <a:ext uri="{FF2B5EF4-FFF2-40B4-BE49-F238E27FC236}">
              <a16:creationId xmlns:a16="http://schemas.microsoft.com/office/drawing/2014/main" id="{9256DB81-B8FC-4771-A84F-08EAA9BAE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086350" y="5668241"/>
          <a:ext cx="2071254" cy="1229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3688773</xdr:colOff>
      <xdr:row>20</xdr:row>
      <xdr:rowOff>277092</xdr:rowOff>
    </xdr:from>
    <xdr:to>
      <xdr:col>6</xdr:col>
      <xdr:colOff>170156</xdr:colOff>
      <xdr:row>25</xdr:row>
      <xdr:rowOff>155982</xdr:rowOff>
    </xdr:to>
    <xdr:pic>
      <xdr:nvPicPr>
        <xdr:cNvPr id="19" name="Picture 1" hidden="1">
          <a:extLst>
            <a:ext uri="{FF2B5EF4-FFF2-40B4-BE49-F238E27FC236}">
              <a16:creationId xmlns:a16="http://schemas.microsoft.com/office/drawing/2014/main" id="{3F5828F5-73EE-4752-ABB3-0C63A95F7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688773" y="6068292"/>
          <a:ext cx="2748833" cy="10980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282287</xdr:colOff>
      <xdr:row>54</xdr:row>
      <xdr:rowOff>199159</xdr:rowOff>
    </xdr:from>
    <xdr:to>
      <xdr:col>6</xdr:col>
      <xdr:colOff>924791</xdr:colOff>
      <xdr:row>58</xdr:row>
      <xdr:rowOff>103909</xdr:rowOff>
    </xdr:to>
    <xdr:pic>
      <xdr:nvPicPr>
        <xdr:cNvPr id="20" name="Picture 4" hidden="1">
          <a:extLst>
            <a:ext uri="{FF2B5EF4-FFF2-40B4-BE49-F238E27FC236}">
              <a16:creationId xmlns:a16="http://schemas.microsoft.com/office/drawing/2014/main" id="{C8D700F3-02ED-4596-AB1E-6DDB5C116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205" r="19765" b="-1752"/>
        <a:stretch>
          <a:fillRect/>
        </a:stretch>
      </xdr:blipFill>
      <xdr:spPr bwMode="auto">
        <a:xfrm>
          <a:off x="5120987" y="15743959"/>
          <a:ext cx="2071254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3546282</xdr:colOff>
      <xdr:row>21</xdr:row>
      <xdr:rowOff>246491</xdr:rowOff>
    </xdr:from>
    <xdr:to>
      <xdr:col>4</xdr:col>
      <xdr:colOff>723569</xdr:colOff>
      <xdr:row>24</xdr:row>
      <xdr:rowOff>230587</xdr:rowOff>
    </xdr:to>
    <xdr:pic>
      <xdr:nvPicPr>
        <xdr:cNvPr id="21" name="Picture 20" hidden="1">
          <a:extLst>
            <a:ext uri="{FF2B5EF4-FFF2-40B4-BE49-F238E27FC236}">
              <a16:creationId xmlns:a16="http://schemas.microsoft.com/office/drawing/2014/main" id="{D0B0DFEB-E73A-4DB8-B055-2A2AE455B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282" y="6342491"/>
          <a:ext cx="2015987" cy="593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4102873</xdr:colOff>
      <xdr:row>0</xdr:row>
      <xdr:rowOff>230588</xdr:rowOff>
    </xdr:from>
    <xdr:to>
      <xdr:col>4</xdr:col>
      <xdr:colOff>1280160</xdr:colOff>
      <xdr:row>3</xdr:row>
      <xdr:rowOff>214685</xdr:rowOff>
    </xdr:to>
    <xdr:pic>
      <xdr:nvPicPr>
        <xdr:cNvPr id="22" name="Picture 21" hidden="1">
          <a:extLst>
            <a:ext uri="{FF2B5EF4-FFF2-40B4-BE49-F238E27FC236}">
              <a16:creationId xmlns:a16="http://schemas.microsoft.com/office/drawing/2014/main" id="{86BC14E3-85C2-4713-8C9E-3BBFDA4DA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873" y="230588"/>
          <a:ext cx="2015987" cy="898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0</xdr:row>
      <xdr:rowOff>0</xdr:rowOff>
    </xdr:from>
    <xdr:to>
      <xdr:col>6</xdr:col>
      <xdr:colOff>381000</xdr:colOff>
      <xdr:row>4</xdr:row>
      <xdr:rowOff>152400</xdr:rowOff>
    </xdr:to>
    <xdr:pic>
      <xdr:nvPicPr>
        <xdr:cNvPr id="23" name="Picture 1" hidden="1">
          <a:extLst>
            <a:ext uri="{FF2B5EF4-FFF2-40B4-BE49-F238E27FC236}">
              <a16:creationId xmlns:a16="http://schemas.microsoft.com/office/drawing/2014/main" id="{09004F69-EED5-4036-82ED-2324F7B75C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178300" y="0"/>
          <a:ext cx="247015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4059382</xdr:colOff>
      <xdr:row>20</xdr:row>
      <xdr:rowOff>277091</xdr:rowOff>
    </xdr:from>
    <xdr:to>
      <xdr:col>6</xdr:col>
      <xdr:colOff>339437</xdr:colOff>
      <xdr:row>25</xdr:row>
      <xdr:rowOff>124691</xdr:rowOff>
    </xdr:to>
    <xdr:pic>
      <xdr:nvPicPr>
        <xdr:cNvPr id="24" name="Picture 1" hidden="1">
          <a:extLst>
            <a:ext uri="{FF2B5EF4-FFF2-40B4-BE49-F238E27FC236}">
              <a16:creationId xmlns:a16="http://schemas.microsoft.com/office/drawing/2014/main" id="{6A040266-9987-4EDD-9300-A76FC4CDA4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4059382" y="6068291"/>
          <a:ext cx="2547505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277091</xdr:colOff>
      <xdr:row>55</xdr:row>
      <xdr:rowOff>180109</xdr:rowOff>
    </xdr:from>
    <xdr:to>
      <xdr:col>6</xdr:col>
      <xdr:colOff>1040575</xdr:colOff>
      <xdr:row>59</xdr:row>
      <xdr:rowOff>187729</xdr:rowOff>
    </xdr:to>
    <xdr:pic>
      <xdr:nvPicPr>
        <xdr:cNvPr id="25" name="Picture 24" hidden="1">
          <a:extLst>
            <a:ext uri="{FF2B5EF4-FFF2-40B4-BE49-F238E27FC236}">
              <a16:creationId xmlns:a16="http://schemas.microsoft.com/office/drawing/2014/main" id="{E9F15820-97C6-4658-83BD-472988E0FE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556991" y="16029709"/>
          <a:ext cx="2751034" cy="1226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484909</xdr:colOff>
      <xdr:row>18</xdr:row>
      <xdr:rowOff>0</xdr:rowOff>
    </xdr:from>
    <xdr:to>
      <xdr:col>6</xdr:col>
      <xdr:colOff>1248393</xdr:colOff>
      <xdr:row>21</xdr:row>
      <xdr:rowOff>6235</xdr:rowOff>
    </xdr:to>
    <xdr:pic>
      <xdr:nvPicPr>
        <xdr:cNvPr id="26" name="Picture 25" hidden="1">
          <a:extLst>
            <a:ext uri="{FF2B5EF4-FFF2-40B4-BE49-F238E27FC236}">
              <a16:creationId xmlns:a16="http://schemas.microsoft.com/office/drawing/2014/main" id="{7C394DC0-E200-4668-814B-696E2F7C0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758459" y="5181600"/>
          <a:ext cx="2757384" cy="920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3853543</xdr:colOff>
      <xdr:row>21</xdr:row>
      <xdr:rowOff>87086</xdr:rowOff>
    </xdr:from>
    <xdr:to>
      <xdr:col>6</xdr:col>
      <xdr:colOff>52252</xdr:colOff>
      <xdr:row>25</xdr:row>
      <xdr:rowOff>239486</xdr:rowOff>
    </xdr:to>
    <xdr:pic>
      <xdr:nvPicPr>
        <xdr:cNvPr id="27" name="Picture 26" hidden="1">
          <a:extLst>
            <a:ext uri="{FF2B5EF4-FFF2-40B4-BE49-F238E27FC236}">
              <a16:creationId xmlns:a16="http://schemas.microsoft.com/office/drawing/2014/main" id="{83EEED14-ABA9-464D-BFE6-3A70837DB6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853543" y="6183086"/>
          <a:ext cx="2466159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3962400</xdr:colOff>
      <xdr:row>0</xdr:row>
      <xdr:rowOff>21772</xdr:rowOff>
    </xdr:from>
    <xdr:to>
      <xdr:col>6</xdr:col>
      <xdr:colOff>161109</xdr:colOff>
      <xdr:row>4</xdr:row>
      <xdr:rowOff>174172</xdr:rowOff>
    </xdr:to>
    <xdr:pic>
      <xdr:nvPicPr>
        <xdr:cNvPr id="28" name="Picture 1" hidden="1">
          <a:extLst>
            <a:ext uri="{FF2B5EF4-FFF2-40B4-BE49-F238E27FC236}">
              <a16:creationId xmlns:a16="http://schemas.microsoft.com/office/drawing/2014/main" id="{A8F7B25D-82DB-4768-94C7-A7191F262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00" r="22400" b="23882"/>
        <a:stretch>
          <a:fillRect/>
        </a:stretch>
      </xdr:blipFill>
      <xdr:spPr bwMode="auto">
        <a:xfrm>
          <a:off x="3962400" y="21772"/>
          <a:ext cx="2466159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17</xdr:row>
      <xdr:rowOff>54428</xdr:rowOff>
    </xdr:from>
    <xdr:to>
      <xdr:col>1</xdr:col>
      <xdr:colOff>90352</xdr:colOff>
      <xdr:row>19</xdr:row>
      <xdr:rowOff>62048</xdr:rowOff>
    </xdr:to>
    <xdr:pic>
      <xdr:nvPicPr>
        <xdr:cNvPr id="29" name="Picture 28" hidden="1">
          <a:extLst>
            <a:ext uri="{FF2B5EF4-FFF2-40B4-BE49-F238E27FC236}">
              <a16:creationId xmlns:a16="http://schemas.microsoft.com/office/drawing/2014/main" id="{9D403942-5BDA-4A60-AD28-4888ED4806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4931228"/>
          <a:ext cx="2897052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261258</xdr:colOff>
      <xdr:row>55</xdr:row>
      <xdr:rowOff>250371</xdr:rowOff>
    </xdr:from>
    <xdr:to>
      <xdr:col>6</xdr:col>
      <xdr:colOff>1124495</xdr:colOff>
      <xdr:row>59</xdr:row>
      <xdr:rowOff>257991</xdr:rowOff>
    </xdr:to>
    <xdr:pic>
      <xdr:nvPicPr>
        <xdr:cNvPr id="30" name="Picture 29" hidden="1">
          <a:extLst>
            <a:ext uri="{FF2B5EF4-FFF2-40B4-BE49-F238E27FC236}">
              <a16:creationId xmlns:a16="http://schemas.microsoft.com/office/drawing/2014/main" id="{B52CF621-C4DC-46CF-9FF4-9B15BE7D4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4541158" y="16099971"/>
          <a:ext cx="2850787" cy="12268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1371600</xdr:colOff>
      <xdr:row>17</xdr:row>
      <xdr:rowOff>54428</xdr:rowOff>
    </xdr:from>
    <xdr:to>
      <xdr:col>1</xdr:col>
      <xdr:colOff>90352</xdr:colOff>
      <xdr:row>19</xdr:row>
      <xdr:rowOff>62048</xdr:rowOff>
    </xdr:to>
    <xdr:pic>
      <xdr:nvPicPr>
        <xdr:cNvPr id="31" name="Picture 30" hidden="1">
          <a:extLst>
            <a:ext uri="{FF2B5EF4-FFF2-40B4-BE49-F238E27FC236}">
              <a16:creationId xmlns:a16="http://schemas.microsoft.com/office/drawing/2014/main" id="{A88CA963-A3B3-4443-B973-E8FF829303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640" r="17555"/>
        <a:stretch>
          <a:fillRect/>
        </a:stretch>
      </xdr:blipFill>
      <xdr:spPr bwMode="auto">
        <a:xfrm>
          <a:off x="1371600" y="4931228"/>
          <a:ext cx="2897052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9F65D-184F-480F-91DD-EDBB0EF6FFBA}">
  <dimension ref="A1:I61"/>
  <sheetViews>
    <sheetView showGridLines="0" topLeftCell="A23" zoomScale="76" zoomScaleNormal="76" zoomScaleSheetLayoutView="70" zoomScalePageLayoutView="40" workbookViewId="0">
      <selection activeCell="AC31" sqref="AC31"/>
    </sheetView>
  </sheetViews>
  <sheetFormatPr defaultColWidth="3.81640625" defaultRowHeight="24" customHeight="1"/>
  <cols>
    <col min="1" max="1" width="59.81640625" style="10" customWidth="1"/>
    <col min="2" max="2" width="3" style="10" customWidth="1"/>
    <col min="3" max="3" width="6.81640625" style="50" customWidth="1"/>
    <col min="4" max="4" width="1.1796875" style="10" customWidth="1"/>
    <col min="5" max="5" width="19.1796875" style="20" customWidth="1"/>
    <col min="6" max="6" width="1.1796875" style="10" customWidth="1"/>
    <col min="7" max="7" width="19.1796875" style="20" customWidth="1"/>
    <col min="8" max="8" width="0.81640625" style="10" customWidth="1"/>
    <col min="9" max="16384" width="3.81640625" style="2"/>
  </cols>
  <sheetData>
    <row r="1" spans="1:8" s="1" customFormat="1" ht="24" customHeight="1">
      <c r="A1" s="9" t="s">
        <v>49</v>
      </c>
      <c r="B1" s="5"/>
      <c r="C1" s="49"/>
      <c r="D1" s="6"/>
      <c r="E1" s="7"/>
      <c r="F1" s="6"/>
      <c r="G1" s="7"/>
      <c r="H1" s="8"/>
    </row>
    <row r="2" spans="1:8" s="1" customFormat="1" ht="24" customHeight="1">
      <c r="A2" s="21" t="s">
        <v>42</v>
      </c>
      <c r="B2" s="6"/>
      <c r="C2" s="49"/>
      <c r="D2" s="6"/>
      <c r="E2" s="7"/>
      <c r="F2" s="6"/>
      <c r="G2" s="7"/>
      <c r="H2" s="8"/>
    </row>
    <row r="3" spans="1:8" ht="24" customHeight="1">
      <c r="E3" s="53"/>
      <c r="G3" s="53"/>
    </row>
    <row r="4" spans="1:8" ht="24" customHeight="1">
      <c r="C4" s="11"/>
      <c r="E4" s="54" t="s">
        <v>112</v>
      </c>
      <c r="G4" s="55" t="s">
        <v>72</v>
      </c>
    </row>
    <row r="5" spans="1:8" ht="24" customHeight="1">
      <c r="A5" s="12" t="s">
        <v>12</v>
      </c>
      <c r="C5" s="11" t="s">
        <v>0</v>
      </c>
      <c r="E5" s="55">
        <v>2024</v>
      </c>
      <c r="G5" s="55">
        <v>2023</v>
      </c>
    </row>
    <row r="6" spans="1:8" ht="24" customHeight="1">
      <c r="A6" s="12"/>
      <c r="C6" s="11"/>
      <c r="E6" s="55" t="s">
        <v>157</v>
      </c>
      <c r="G6" s="55"/>
    </row>
    <row r="7" spans="1:8" ht="24" customHeight="1">
      <c r="C7" s="11"/>
      <c r="E7" s="112" t="s">
        <v>70</v>
      </c>
      <c r="F7" s="112"/>
      <c r="G7" s="112"/>
    </row>
    <row r="8" spans="1:8" ht="24" customHeight="1">
      <c r="A8" s="10" t="s">
        <v>13</v>
      </c>
      <c r="B8" s="13"/>
      <c r="D8" s="11"/>
      <c r="E8" s="15">
        <v>830004</v>
      </c>
      <c r="F8" s="16"/>
      <c r="G8" s="15">
        <v>691375</v>
      </c>
    </row>
    <row r="9" spans="1:8" ht="24" customHeight="1">
      <c r="A9" s="10" t="s">
        <v>88</v>
      </c>
      <c r="B9" s="13"/>
      <c r="C9" s="11">
        <v>12</v>
      </c>
      <c r="D9" s="11"/>
      <c r="E9" s="15">
        <v>20417111</v>
      </c>
      <c r="F9" s="16"/>
      <c r="G9" s="15">
        <v>33153769</v>
      </c>
    </row>
    <row r="10" spans="1:8" ht="24" customHeight="1">
      <c r="A10" s="10" t="s">
        <v>47</v>
      </c>
      <c r="B10" s="13"/>
      <c r="C10" s="11"/>
      <c r="D10" s="11"/>
      <c r="E10" s="15">
        <v>1799725</v>
      </c>
      <c r="F10" s="16"/>
      <c r="G10" s="15">
        <v>703326</v>
      </c>
    </row>
    <row r="11" spans="1:8" ht="24" customHeight="1">
      <c r="A11" s="10" t="s">
        <v>89</v>
      </c>
      <c r="B11" s="13"/>
      <c r="C11" s="11" t="s">
        <v>176</v>
      </c>
      <c r="D11" s="11"/>
      <c r="E11" s="17">
        <v>41800436</v>
      </c>
      <c r="F11" s="16"/>
      <c r="G11" s="15">
        <v>42864249</v>
      </c>
    </row>
    <row r="12" spans="1:8" ht="24" customHeight="1">
      <c r="A12" s="10" t="s">
        <v>90</v>
      </c>
      <c r="B12" s="13"/>
      <c r="C12" s="11" t="s">
        <v>177</v>
      </c>
      <c r="D12" s="11"/>
      <c r="E12" s="17">
        <v>234157877</v>
      </c>
      <c r="F12" s="17"/>
      <c r="G12" s="15">
        <v>226667930</v>
      </c>
    </row>
    <row r="13" spans="1:8" ht="24" customHeight="1">
      <c r="A13" s="10" t="s">
        <v>105</v>
      </c>
      <c r="B13" s="13"/>
      <c r="C13" s="11"/>
      <c r="D13" s="11"/>
      <c r="E13" s="17">
        <v>8124841</v>
      </c>
      <c r="F13" s="17"/>
      <c r="G13" s="15">
        <v>8304680</v>
      </c>
    </row>
    <row r="14" spans="1:8" ht="24" customHeight="1">
      <c r="A14" s="10" t="s">
        <v>91</v>
      </c>
      <c r="B14" s="13"/>
      <c r="C14" s="11"/>
      <c r="D14" s="11"/>
      <c r="E14" s="17">
        <v>407091</v>
      </c>
      <c r="F14" s="19"/>
      <c r="G14" s="15">
        <v>352028</v>
      </c>
    </row>
    <row r="15" spans="1:8" ht="24" customHeight="1">
      <c r="A15" s="10" t="s">
        <v>92</v>
      </c>
      <c r="B15" s="13"/>
      <c r="C15" s="11"/>
      <c r="D15" s="11"/>
      <c r="E15" s="17">
        <v>582806</v>
      </c>
      <c r="F15" s="19"/>
      <c r="G15" s="15">
        <v>662909</v>
      </c>
    </row>
    <row r="16" spans="1:8" ht="24" customHeight="1">
      <c r="A16" s="10" t="s">
        <v>93</v>
      </c>
      <c r="B16" s="13"/>
      <c r="C16" s="11"/>
      <c r="D16" s="11"/>
      <c r="E16" s="17">
        <v>410558</v>
      </c>
      <c r="F16" s="19"/>
      <c r="G16" s="15">
        <v>310299</v>
      </c>
    </row>
    <row r="17" spans="1:9" ht="24" customHeight="1">
      <c r="A17" s="10" t="s">
        <v>43</v>
      </c>
      <c r="B17" s="13"/>
      <c r="C17" s="11"/>
      <c r="D17" s="11"/>
      <c r="E17" s="17">
        <v>1801143</v>
      </c>
      <c r="F17" s="19"/>
      <c r="G17" s="15">
        <v>1683183</v>
      </c>
    </row>
    <row r="18" spans="1:9" ht="24" customHeight="1">
      <c r="A18" s="10" t="s">
        <v>32</v>
      </c>
      <c r="B18" s="13"/>
      <c r="C18" s="11"/>
      <c r="D18" s="11"/>
      <c r="E18" s="17">
        <v>274269</v>
      </c>
      <c r="F18" s="19"/>
      <c r="G18" s="17">
        <v>100050</v>
      </c>
    </row>
    <row r="19" spans="1:9" ht="24" customHeight="1">
      <c r="A19" s="10" t="s">
        <v>94</v>
      </c>
      <c r="B19" s="13"/>
      <c r="C19" s="11">
        <v>12</v>
      </c>
      <c r="D19" s="11"/>
      <c r="E19" s="17">
        <v>1567385</v>
      </c>
      <c r="F19" s="19"/>
      <c r="G19" s="17">
        <v>845282</v>
      </c>
    </row>
    <row r="20" spans="1:9" ht="24" customHeight="1" thickBot="1">
      <c r="A20" s="12" t="s">
        <v>14</v>
      </c>
      <c r="B20" s="13"/>
      <c r="E20" s="39">
        <f>SUM(E8:E19)</f>
        <v>312173246</v>
      </c>
      <c r="F20" s="36"/>
      <c r="G20" s="39">
        <f>SUM(G8:G19)</f>
        <v>316339080</v>
      </c>
    </row>
    <row r="21" spans="1:9" ht="24" customHeight="1" thickTop="1">
      <c r="A21" s="13"/>
      <c r="B21" s="13"/>
      <c r="E21" s="56"/>
      <c r="F21" s="57"/>
      <c r="G21" s="56"/>
    </row>
    <row r="22" spans="1:9" ht="24" customHeight="1">
      <c r="A22" s="13"/>
      <c r="B22" s="13"/>
    </row>
    <row r="23" spans="1:9" ht="24" customHeight="1">
      <c r="A23" s="13"/>
      <c r="B23" s="13"/>
    </row>
    <row r="24" spans="1:9" s="1" customFormat="1" ht="24" customHeight="1">
      <c r="A24" s="9" t="s">
        <v>49</v>
      </c>
      <c r="B24" s="13"/>
      <c r="C24" s="49"/>
      <c r="D24" s="6"/>
      <c r="E24" s="7"/>
      <c r="F24" s="6"/>
      <c r="G24" s="7"/>
      <c r="H24" s="8"/>
      <c r="I24" s="2"/>
    </row>
    <row r="25" spans="1:9" s="1" customFormat="1" ht="24" customHeight="1">
      <c r="A25" s="21" t="s">
        <v>42</v>
      </c>
      <c r="B25" s="13"/>
      <c r="C25" s="49"/>
      <c r="D25" s="6"/>
      <c r="E25" s="7"/>
      <c r="F25" s="6"/>
      <c r="G25" s="7"/>
      <c r="H25" s="8"/>
      <c r="I25" s="2"/>
    </row>
    <row r="26" spans="1:9" ht="24" customHeight="1">
      <c r="B26" s="13"/>
      <c r="E26" s="53"/>
      <c r="G26" s="53"/>
    </row>
    <row r="27" spans="1:9" ht="24" customHeight="1">
      <c r="B27" s="13"/>
      <c r="C27" s="11"/>
      <c r="E27" s="54" t="s">
        <v>112</v>
      </c>
      <c r="G27" s="55" t="s">
        <v>72</v>
      </c>
    </row>
    <row r="28" spans="1:9" ht="24" customHeight="1">
      <c r="A28" s="12" t="s">
        <v>73</v>
      </c>
      <c r="B28" s="13"/>
      <c r="C28" s="11" t="s">
        <v>0</v>
      </c>
      <c r="E28" s="55">
        <v>2024</v>
      </c>
      <c r="G28" s="55">
        <v>2023</v>
      </c>
    </row>
    <row r="29" spans="1:9" ht="24" customHeight="1">
      <c r="A29" s="12"/>
      <c r="B29" s="13"/>
      <c r="C29" s="11"/>
      <c r="E29" s="55" t="s">
        <v>157</v>
      </c>
      <c r="G29" s="55"/>
    </row>
    <row r="30" spans="1:9" ht="24" customHeight="1">
      <c r="B30" s="13"/>
      <c r="C30" s="11"/>
      <c r="E30" s="112" t="s">
        <v>70</v>
      </c>
      <c r="F30" s="112"/>
      <c r="G30" s="112"/>
    </row>
    <row r="31" spans="1:9" ht="24" customHeight="1">
      <c r="A31" s="43" t="s">
        <v>74</v>
      </c>
      <c r="B31" s="13"/>
      <c r="E31" s="14"/>
      <c r="F31" s="22"/>
      <c r="G31" s="14"/>
    </row>
    <row r="32" spans="1:9" ht="24" customHeight="1">
      <c r="A32" s="10" t="s">
        <v>33</v>
      </c>
      <c r="B32" s="13"/>
      <c r="C32" s="11">
        <v>12</v>
      </c>
      <c r="D32" s="11"/>
      <c r="E32" s="17">
        <v>248116956</v>
      </c>
      <c r="F32" s="19"/>
      <c r="G32" s="17">
        <v>251453387</v>
      </c>
    </row>
    <row r="33" spans="1:7" ht="24" customHeight="1">
      <c r="A33" s="10" t="s">
        <v>34</v>
      </c>
      <c r="B33" s="13"/>
      <c r="C33" s="11">
        <v>12</v>
      </c>
      <c r="D33" s="11"/>
      <c r="E33" s="17">
        <v>9333913</v>
      </c>
      <c r="F33" s="19"/>
      <c r="G33" s="17">
        <v>10253377</v>
      </c>
    </row>
    <row r="34" spans="1:7" ht="24" customHeight="1">
      <c r="A34" s="10" t="s">
        <v>57</v>
      </c>
      <c r="B34" s="13"/>
      <c r="C34" s="11"/>
      <c r="D34" s="11"/>
      <c r="E34" s="17">
        <v>626475</v>
      </c>
      <c r="F34" s="19"/>
      <c r="G34" s="17">
        <v>422819</v>
      </c>
    </row>
    <row r="35" spans="1:7" ht="24" customHeight="1">
      <c r="A35" s="10" t="s">
        <v>50</v>
      </c>
      <c r="B35" s="13"/>
      <c r="C35" s="11"/>
      <c r="D35" s="11"/>
      <c r="E35" s="17">
        <v>2033914</v>
      </c>
      <c r="F35" s="19"/>
      <c r="G35" s="17">
        <v>578628</v>
      </c>
    </row>
    <row r="36" spans="1:7" ht="24" customHeight="1">
      <c r="A36" s="10" t="s">
        <v>95</v>
      </c>
      <c r="B36" s="13"/>
      <c r="C36" s="11" t="s">
        <v>178</v>
      </c>
      <c r="D36" s="11"/>
      <c r="E36" s="15">
        <v>9326171</v>
      </c>
      <c r="F36" s="19"/>
      <c r="G36" s="17">
        <v>14171822</v>
      </c>
    </row>
    <row r="37" spans="1:7" ht="24" customHeight="1">
      <c r="A37" s="10" t="s">
        <v>110</v>
      </c>
      <c r="B37" s="13"/>
      <c r="C37" s="11">
        <v>12</v>
      </c>
      <c r="D37" s="11"/>
      <c r="E37" s="15">
        <v>1228843</v>
      </c>
      <c r="F37" s="19"/>
      <c r="G37" s="17">
        <v>752743</v>
      </c>
    </row>
    <row r="38" spans="1:7" ht="24" customHeight="1">
      <c r="A38" s="10" t="s">
        <v>35</v>
      </c>
      <c r="B38" s="13"/>
      <c r="C38" s="11"/>
      <c r="D38" s="11"/>
      <c r="E38" s="15">
        <v>579941</v>
      </c>
      <c r="F38" s="19"/>
      <c r="G38" s="17">
        <v>905623</v>
      </c>
    </row>
    <row r="39" spans="1:7" ht="24" customHeight="1">
      <c r="A39" s="10" t="s">
        <v>96</v>
      </c>
      <c r="B39" s="13"/>
      <c r="C39" s="11">
        <v>12</v>
      </c>
      <c r="D39" s="11"/>
      <c r="E39" s="15">
        <v>602612</v>
      </c>
      <c r="F39" s="19"/>
      <c r="G39" s="17">
        <v>676897</v>
      </c>
    </row>
    <row r="40" spans="1:7" ht="24" customHeight="1">
      <c r="A40" s="10" t="s">
        <v>52</v>
      </c>
      <c r="B40" s="13"/>
      <c r="C40" s="11"/>
      <c r="D40" s="11"/>
      <c r="E40" s="15">
        <v>503872</v>
      </c>
      <c r="F40" s="19"/>
      <c r="G40" s="17">
        <v>455591</v>
      </c>
    </row>
    <row r="41" spans="1:7" ht="24" customHeight="1">
      <c r="A41" s="10" t="s">
        <v>109</v>
      </c>
      <c r="B41" s="13"/>
      <c r="C41" s="11"/>
      <c r="D41" s="11"/>
      <c r="E41" s="17">
        <v>384205</v>
      </c>
      <c r="F41" s="19"/>
      <c r="G41" s="17">
        <v>236207</v>
      </c>
    </row>
    <row r="42" spans="1:7" ht="24" customHeight="1">
      <c r="A42" s="10" t="s">
        <v>45</v>
      </c>
      <c r="B42" s="13"/>
      <c r="C42" s="11"/>
      <c r="D42" s="11"/>
      <c r="E42" s="17">
        <v>214344</v>
      </c>
      <c r="F42" s="19"/>
      <c r="G42" s="15">
        <v>242170</v>
      </c>
    </row>
    <row r="43" spans="1:7" ht="24" customHeight="1">
      <c r="A43" s="10" t="s">
        <v>36</v>
      </c>
      <c r="B43" s="13"/>
      <c r="C43" s="11">
        <v>12</v>
      </c>
      <c r="D43" s="11"/>
      <c r="E43" s="15">
        <v>1121444</v>
      </c>
      <c r="F43" s="19"/>
      <c r="G43" s="15">
        <v>572574</v>
      </c>
    </row>
    <row r="44" spans="1:7" ht="24" customHeight="1">
      <c r="A44" s="12" t="s">
        <v>37</v>
      </c>
      <c r="B44" s="13"/>
      <c r="C44" s="11"/>
      <c r="D44" s="11"/>
      <c r="E44" s="38">
        <f>SUM(E32:E43)</f>
        <v>274072690</v>
      </c>
      <c r="F44" s="36"/>
      <c r="G44" s="38">
        <f>SUM(G32:G43)</f>
        <v>280721838</v>
      </c>
    </row>
    <row r="45" spans="1:7" ht="24" customHeight="1">
      <c r="A45" s="12"/>
      <c r="B45" s="13"/>
      <c r="C45" s="11"/>
      <c r="D45" s="11"/>
      <c r="E45" s="17"/>
      <c r="F45" s="17"/>
      <c r="G45" s="17"/>
    </row>
    <row r="46" spans="1:7" ht="24" customHeight="1">
      <c r="A46" s="43" t="s">
        <v>75</v>
      </c>
      <c r="B46" s="13"/>
      <c r="D46" s="23"/>
      <c r="E46" s="22"/>
      <c r="G46" s="22"/>
    </row>
    <row r="47" spans="1:7" ht="24" customHeight="1">
      <c r="A47" s="13" t="s">
        <v>38</v>
      </c>
      <c r="B47" s="13"/>
      <c r="C47" s="11"/>
      <c r="E47" s="22"/>
      <c r="G47" s="22"/>
    </row>
    <row r="48" spans="1:7" ht="24" customHeight="1">
      <c r="A48" s="59" t="s">
        <v>97</v>
      </c>
      <c r="B48" s="13"/>
      <c r="C48" s="11"/>
      <c r="D48" s="11"/>
      <c r="E48" s="22"/>
      <c r="G48" s="22"/>
    </row>
    <row r="49" spans="1:7" ht="24" customHeight="1" thickBot="1">
      <c r="A49" s="60" t="s">
        <v>39</v>
      </c>
      <c r="B49" s="13"/>
      <c r="E49" s="26">
        <v>20000000</v>
      </c>
      <c r="F49" s="24"/>
      <c r="G49" s="26">
        <v>20000000</v>
      </c>
    </row>
    <row r="50" spans="1:7" ht="24" customHeight="1" thickTop="1">
      <c r="A50" s="60" t="s">
        <v>98</v>
      </c>
      <c r="B50" s="13"/>
      <c r="E50" s="17"/>
      <c r="F50" s="24"/>
      <c r="G50" s="17"/>
    </row>
    <row r="51" spans="1:7" ht="24" customHeight="1">
      <c r="A51" s="60" t="s">
        <v>39</v>
      </c>
      <c r="B51" s="13"/>
      <c r="E51" s="17">
        <v>20000000</v>
      </c>
      <c r="F51" s="24"/>
      <c r="G51" s="17">
        <v>20000000</v>
      </c>
    </row>
    <row r="52" spans="1:7" ht="24" customHeight="1">
      <c r="A52" s="60" t="s">
        <v>106</v>
      </c>
      <c r="B52" s="13"/>
      <c r="C52" s="11"/>
      <c r="D52" s="11"/>
      <c r="E52" s="17">
        <v>10598915</v>
      </c>
      <c r="F52" s="24"/>
      <c r="G52" s="17">
        <v>10598915</v>
      </c>
    </row>
    <row r="53" spans="1:7" ht="24" customHeight="1">
      <c r="A53" s="60" t="s">
        <v>103</v>
      </c>
      <c r="B53" s="13"/>
      <c r="C53" s="11"/>
      <c r="D53" s="11"/>
      <c r="E53" s="17">
        <v>-1242811</v>
      </c>
      <c r="F53" s="19"/>
      <c r="G53" s="17">
        <v>-2779459</v>
      </c>
    </row>
    <row r="54" spans="1:7" ht="24" customHeight="1">
      <c r="A54" s="60" t="s">
        <v>15</v>
      </c>
      <c r="B54" s="13"/>
      <c r="D54" s="11"/>
      <c r="E54" s="17"/>
      <c r="F54" s="19"/>
      <c r="G54" s="17"/>
    </row>
    <row r="55" spans="1:7" ht="24" customHeight="1">
      <c r="A55" s="60" t="s">
        <v>101</v>
      </c>
      <c r="B55" s="13"/>
      <c r="C55" s="11"/>
      <c r="D55" s="11"/>
      <c r="E55" s="17"/>
      <c r="F55" s="19"/>
      <c r="G55" s="17"/>
    </row>
    <row r="56" spans="1:7" ht="24" customHeight="1">
      <c r="A56" s="60" t="s">
        <v>102</v>
      </c>
      <c r="B56" s="13"/>
      <c r="C56" s="11"/>
      <c r="D56" s="23"/>
      <c r="E56" s="17">
        <v>1064000</v>
      </c>
      <c r="F56" s="25"/>
      <c r="G56" s="17">
        <v>1064000</v>
      </c>
    </row>
    <row r="57" spans="1:7" ht="24" customHeight="1">
      <c r="A57" s="60" t="s">
        <v>40</v>
      </c>
      <c r="B57" s="13"/>
      <c r="E57" s="29">
        <v>7680452</v>
      </c>
      <c r="F57" s="17"/>
      <c r="G57" s="29">
        <v>6733786</v>
      </c>
    </row>
    <row r="58" spans="1:7" ht="24" customHeight="1">
      <c r="A58" s="12" t="s">
        <v>99</v>
      </c>
      <c r="B58" s="13"/>
      <c r="E58" s="38">
        <f>SUM(E51:E57)</f>
        <v>38100556</v>
      </c>
      <c r="F58" s="36"/>
      <c r="G58" s="38">
        <f>SUM(G51:G57)</f>
        <v>35617242</v>
      </c>
    </row>
    <row r="59" spans="1:7" ht="24" customHeight="1" thickBot="1">
      <c r="A59" s="12" t="s">
        <v>100</v>
      </c>
      <c r="B59" s="13"/>
      <c r="E59" s="44">
        <f>SUM(E58,E44)</f>
        <v>312173246</v>
      </c>
      <c r="F59" s="36"/>
      <c r="G59" s="44">
        <f>SUM(G58,G44)</f>
        <v>316339080</v>
      </c>
    </row>
    <row r="60" spans="1:7" ht="24" customHeight="1" thickTop="1">
      <c r="B60" s="13"/>
      <c r="C60" s="100"/>
      <c r="D60" s="101"/>
      <c r="E60" s="102"/>
      <c r="F60" s="52"/>
      <c r="G60" s="102"/>
    </row>
    <row r="61" spans="1:7" ht="24" customHeight="1">
      <c r="A61" s="13"/>
      <c r="B61" s="13"/>
    </row>
  </sheetData>
  <mergeCells count="2">
    <mergeCell ref="E7:G7"/>
    <mergeCell ref="E30:G30"/>
  </mergeCells>
  <pageMargins left="0.8" right="0.8" top="0.48" bottom="0.5" header="0.5" footer="0.5"/>
  <pageSetup paperSize="9" scale="78" firstPageNumber="3" fitToWidth="0" fitToHeight="0" orientation="portrait" useFirstPageNumber="1" r:id="rId1"/>
  <headerFooter>
    <oddFooter>&amp;L  &amp;"Times New Roman,Regular"&amp;11The accompanying notes form an integral part of the interim financial statements.
&amp;"ApFont,Regular"&amp;10
&amp;C&amp;"Times New Roman,Regular"&amp;11&amp;P</oddFooter>
  </headerFooter>
  <rowBreaks count="1" manualBreakCount="1">
    <brk id="2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9"/>
  <sheetViews>
    <sheetView showGridLines="0" view="pageBreakPreview" topLeftCell="A85" zoomScale="70" zoomScaleNormal="85" zoomScaleSheetLayoutView="70" zoomScalePageLayoutView="25" workbookViewId="0">
      <selection activeCell="F98" sqref="F98"/>
    </sheetView>
  </sheetViews>
  <sheetFormatPr defaultColWidth="10.81640625" defaultRowHeight="24" customHeight="1"/>
  <cols>
    <col min="1" max="1" width="63.81640625" style="10" customWidth="1"/>
    <col min="2" max="2" width="9.1796875" style="50" customWidth="1"/>
    <col min="3" max="3" width="1.1796875" style="10" customWidth="1"/>
    <col min="4" max="4" width="16" style="20" customWidth="1"/>
    <col min="5" max="5" width="1.1796875" style="10" customWidth="1"/>
    <col min="6" max="6" width="16" style="20" customWidth="1"/>
    <col min="7" max="7" width="1.1796875" style="10" customWidth="1"/>
    <col min="8" max="8" width="1.81640625" style="2" customWidth="1"/>
    <col min="9" max="16384" width="10.81640625" style="2"/>
  </cols>
  <sheetData>
    <row r="1" spans="1:7" s="3" customFormat="1" ht="24" customHeight="1">
      <c r="A1" s="9" t="s">
        <v>49</v>
      </c>
      <c r="B1" s="73"/>
      <c r="C1" s="74"/>
      <c r="D1" s="75"/>
      <c r="E1" s="74"/>
      <c r="F1" s="76"/>
      <c r="G1" s="74"/>
    </row>
    <row r="2" spans="1:7" s="4" customFormat="1" ht="24" customHeight="1">
      <c r="A2" s="21" t="s">
        <v>83</v>
      </c>
      <c r="B2" s="77"/>
      <c r="C2" s="78"/>
      <c r="D2" s="79"/>
      <c r="E2" s="78"/>
      <c r="F2" s="79"/>
      <c r="G2" s="78"/>
    </row>
    <row r="3" spans="1:7" ht="24" customHeight="1">
      <c r="A3" s="12"/>
      <c r="B3" s="49"/>
      <c r="C3" s="6"/>
      <c r="D3" s="113"/>
      <c r="E3" s="113"/>
      <c r="F3" s="113"/>
    </row>
    <row r="4" spans="1:7" ht="24" customHeight="1">
      <c r="A4" s="12"/>
      <c r="B4" s="49"/>
      <c r="C4" s="6"/>
      <c r="D4" s="114" t="s">
        <v>71</v>
      </c>
      <c r="E4" s="114"/>
      <c r="F4" s="114"/>
    </row>
    <row r="5" spans="1:7" ht="24" customHeight="1">
      <c r="D5" s="115" t="s">
        <v>112</v>
      </c>
      <c r="E5" s="114"/>
      <c r="F5" s="114"/>
    </row>
    <row r="6" spans="1:7" ht="24" customHeight="1">
      <c r="B6" s="11"/>
      <c r="D6" s="55">
        <v>2024</v>
      </c>
      <c r="F6" s="55">
        <v>2023</v>
      </c>
    </row>
    <row r="7" spans="1:7" ht="24" customHeight="1">
      <c r="B7" s="11"/>
      <c r="D7" s="112" t="s">
        <v>70</v>
      </c>
      <c r="E7" s="112"/>
      <c r="F7" s="112"/>
    </row>
    <row r="8" spans="1:7" ht="24" customHeight="1">
      <c r="A8" s="10" t="s">
        <v>25</v>
      </c>
      <c r="B8" s="58"/>
      <c r="D8" s="17">
        <v>3289544</v>
      </c>
      <c r="E8" s="30"/>
      <c r="F8" s="17">
        <v>3007710</v>
      </c>
      <c r="G8" s="30"/>
    </row>
    <row r="9" spans="1:7" ht="24" customHeight="1">
      <c r="A9" s="10" t="s">
        <v>11</v>
      </c>
      <c r="B9" s="58"/>
      <c r="D9" s="17">
        <v>-1519329</v>
      </c>
      <c r="E9" s="30"/>
      <c r="F9" s="29">
        <v>-1202175</v>
      </c>
      <c r="G9" s="30"/>
    </row>
    <row r="10" spans="1:7" ht="24" customHeight="1">
      <c r="A10" s="12" t="s">
        <v>18</v>
      </c>
      <c r="B10" s="58"/>
      <c r="D10" s="38">
        <f>SUM(D8:D9)</f>
        <v>1770215</v>
      </c>
      <c r="E10" s="37"/>
      <c r="F10" s="38">
        <f>SUM(F8:F9)</f>
        <v>1805535</v>
      </c>
      <c r="G10" s="37"/>
    </row>
    <row r="11" spans="1:7" ht="24" customHeight="1">
      <c r="A11" s="13" t="s">
        <v>26</v>
      </c>
      <c r="B11" s="58"/>
      <c r="D11" s="17">
        <v>118628</v>
      </c>
      <c r="E11" s="30"/>
      <c r="F11" s="17">
        <f>97128+12467+4659</f>
        <v>114254</v>
      </c>
      <c r="G11" s="30"/>
    </row>
    <row r="12" spans="1:7" ht="24" customHeight="1">
      <c r="A12" s="13" t="s">
        <v>19</v>
      </c>
      <c r="B12" s="58"/>
      <c r="D12" s="29">
        <v>-22644</v>
      </c>
      <c r="E12" s="17"/>
      <c r="F12" s="29">
        <v>-31128</v>
      </c>
      <c r="G12" s="17"/>
    </row>
    <row r="13" spans="1:7" ht="24" customHeight="1">
      <c r="A13" s="12" t="s">
        <v>29</v>
      </c>
      <c r="B13" s="58"/>
      <c r="D13" s="38">
        <f>SUM(D11:D12)</f>
        <v>95984</v>
      </c>
      <c r="E13" s="37"/>
      <c r="F13" s="38">
        <f>SUM(F11:F12)</f>
        <v>83126</v>
      </c>
      <c r="G13" s="37"/>
    </row>
    <row r="14" spans="1:7" ht="24" customHeight="1">
      <c r="A14" s="60" t="s">
        <v>158</v>
      </c>
      <c r="B14" s="58"/>
      <c r="D14" s="17">
        <v>-43121</v>
      </c>
      <c r="E14" s="30"/>
      <c r="F14" s="17">
        <v>-7808</v>
      </c>
      <c r="G14" s="30"/>
    </row>
    <row r="15" spans="1:7" ht="24" customHeight="1">
      <c r="A15" s="10" t="s">
        <v>31</v>
      </c>
      <c r="B15" s="58"/>
      <c r="D15" s="17">
        <v>51349</v>
      </c>
      <c r="E15" s="30"/>
      <c r="F15" s="17">
        <v>88740</v>
      </c>
      <c r="G15" s="30"/>
    </row>
    <row r="16" spans="1:7" ht="24" customHeight="1">
      <c r="A16" s="10" t="s">
        <v>27</v>
      </c>
      <c r="B16" s="58"/>
      <c r="D16" s="29">
        <v>24587</v>
      </c>
      <c r="E16" s="30"/>
      <c r="F16" s="29">
        <v>21724</v>
      </c>
      <c r="G16" s="30"/>
    </row>
    <row r="17" spans="1:7" ht="24" customHeight="1">
      <c r="A17" s="12" t="s">
        <v>28</v>
      </c>
      <c r="B17" s="58"/>
      <c r="D17" s="38">
        <f>SUM(D10,D13:D16)</f>
        <v>1899014</v>
      </c>
      <c r="E17" s="37"/>
      <c r="F17" s="38">
        <f>SUM(F10,F13:F16)</f>
        <v>1991317</v>
      </c>
      <c r="G17" s="37"/>
    </row>
    <row r="18" spans="1:7" ht="24" customHeight="1">
      <c r="A18" s="12" t="s">
        <v>20</v>
      </c>
      <c r="B18" s="58"/>
      <c r="D18" s="17"/>
      <c r="E18" s="30"/>
      <c r="F18" s="17"/>
      <c r="G18" s="30"/>
    </row>
    <row r="19" spans="1:7" ht="24" customHeight="1">
      <c r="A19" s="89" t="s">
        <v>114</v>
      </c>
      <c r="B19" s="58"/>
      <c r="D19" s="17">
        <v>442104</v>
      </c>
      <c r="E19" s="30"/>
      <c r="F19" s="17">
        <f>428435+4659</f>
        <v>433094</v>
      </c>
      <c r="G19" s="30"/>
    </row>
    <row r="20" spans="1:7" ht="24" customHeight="1">
      <c r="A20" s="89" t="s">
        <v>115</v>
      </c>
      <c r="B20" s="58"/>
      <c r="D20" s="17">
        <v>2123</v>
      </c>
      <c r="E20" s="30"/>
      <c r="F20" s="17">
        <v>2418</v>
      </c>
      <c r="G20" s="30"/>
    </row>
    <row r="21" spans="1:7" ht="24" customHeight="1">
      <c r="A21" s="89" t="s">
        <v>116</v>
      </c>
      <c r="B21" s="58"/>
      <c r="D21" s="17">
        <v>199191</v>
      </c>
      <c r="E21" s="30"/>
      <c r="F21" s="17">
        <v>172195</v>
      </c>
      <c r="G21" s="30"/>
    </row>
    <row r="22" spans="1:7" ht="24" customHeight="1">
      <c r="A22" s="89" t="s">
        <v>117</v>
      </c>
      <c r="B22" s="58"/>
      <c r="D22" s="17">
        <v>100441</v>
      </c>
      <c r="E22" s="30"/>
      <c r="F22" s="17">
        <v>92009</v>
      </c>
      <c r="G22" s="30"/>
    </row>
    <row r="23" spans="1:7" ht="24" customHeight="1">
      <c r="A23" s="89" t="s">
        <v>118</v>
      </c>
      <c r="B23" s="58"/>
      <c r="D23" s="17">
        <v>27991</v>
      </c>
      <c r="E23" s="30"/>
      <c r="F23" s="17">
        <v>52621</v>
      </c>
      <c r="G23" s="30"/>
    </row>
    <row r="24" spans="1:7" ht="24" customHeight="1">
      <c r="A24" s="89" t="s">
        <v>119</v>
      </c>
      <c r="B24" s="58"/>
      <c r="D24" s="17">
        <v>24584</v>
      </c>
      <c r="E24" s="30"/>
      <c r="F24" s="17">
        <v>30701</v>
      </c>
      <c r="G24" s="30"/>
    </row>
    <row r="25" spans="1:7" ht="24" customHeight="1">
      <c r="A25" s="89" t="s">
        <v>120</v>
      </c>
      <c r="B25" s="58"/>
      <c r="D25" s="17">
        <v>91643</v>
      </c>
      <c r="E25" s="30"/>
      <c r="F25" s="17">
        <v>88762</v>
      </c>
      <c r="G25" s="30"/>
    </row>
    <row r="26" spans="1:7" ht="24" customHeight="1">
      <c r="A26" s="89" t="s">
        <v>121</v>
      </c>
      <c r="B26" s="58"/>
      <c r="D26" s="17">
        <v>58190</v>
      </c>
      <c r="E26" s="30"/>
      <c r="F26" s="29">
        <f>43390+12467</f>
        <v>55857</v>
      </c>
      <c r="G26" s="30"/>
    </row>
    <row r="27" spans="1:7" ht="24" customHeight="1">
      <c r="A27" s="12" t="s">
        <v>21</v>
      </c>
      <c r="B27" s="58"/>
      <c r="D27" s="38">
        <f>SUM(D19:D26)</f>
        <v>946267</v>
      </c>
      <c r="E27" s="37"/>
      <c r="F27" s="38">
        <f>SUM(F19:F26)</f>
        <v>927657</v>
      </c>
      <c r="G27" s="37"/>
    </row>
    <row r="28" spans="1:7" ht="24" customHeight="1">
      <c r="A28" s="10" t="s">
        <v>60</v>
      </c>
      <c r="B28" s="58"/>
      <c r="D28" s="29">
        <v>267666</v>
      </c>
      <c r="E28" s="80"/>
      <c r="F28" s="86">
        <v>543041</v>
      </c>
      <c r="G28" s="80"/>
    </row>
    <row r="29" spans="1:7" ht="24" customHeight="1">
      <c r="A29" s="12" t="s">
        <v>79</v>
      </c>
      <c r="B29" s="58"/>
      <c r="D29" s="36">
        <f>D17-D27-D28</f>
        <v>685081</v>
      </c>
      <c r="E29" s="81"/>
      <c r="F29" s="87">
        <f>F17-F27-F28</f>
        <v>520619</v>
      </c>
      <c r="G29" s="81"/>
    </row>
    <row r="30" spans="1:7" ht="24" customHeight="1">
      <c r="A30" s="10" t="s">
        <v>53</v>
      </c>
      <c r="B30" s="82"/>
      <c r="D30" s="86">
        <v>132195</v>
      </c>
      <c r="E30" s="18"/>
      <c r="F30" s="86">
        <v>94245</v>
      </c>
      <c r="G30" s="18"/>
    </row>
    <row r="31" spans="1:7" ht="24" customHeight="1" thickBot="1">
      <c r="A31" s="12" t="s">
        <v>76</v>
      </c>
      <c r="B31" s="58"/>
      <c r="D31" s="39">
        <f>D29-D30</f>
        <v>552886</v>
      </c>
      <c r="E31" s="37"/>
      <c r="F31" s="39">
        <f>F29-F30</f>
        <v>426374</v>
      </c>
      <c r="G31" s="37"/>
    </row>
    <row r="32" spans="1:7" ht="24" customHeight="1" thickTop="1">
      <c r="A32" s="13"/>
      <c r="B32" s="82"/>
      <c r="D32" s="31"/>
      <c r="E32" s="31"/>
      <c r="F32" s="31"/>
      <c r="G32" s="31"/>
    </row>
    <row r="33" spans="1:7" ht="24" customHeight="1">
      <c r="A33" s="13"/>
      <c r="B33" s="82"/>
      <c r="D33" s="30"/>
      <c r="E33" s="30"/>
      <c r="F33" s="30"/>
      <c r="G33" s="30"/>
    </row>
    <row r="34" spans="1:7" ht="24" customHeight="1">
      <c r="A34" s="12"/>
      <c r="B34" s="49"/>
      <c r="C34" s="6"/>
      <c r="D34" s="7"/>
      <c r="E34" s="6"/>
      <c r="F34" s="27"/>
      <c r="G34" s="6"/>
    </row>
    <row r="35" spans="1:7" s="3" customFormat="1" ht="24" customHeight="1">
      <c r="A35" s="9" t="s">
        <v>49</v>
      </c>
      <c r="B35" s="73"/>
      <c r="C35" s="74"/>
      <c r="D35" s="75"/>
      <c r="E35" s="74"/>
      <c r="F35" s="76"/>
      <c r="G35" s="74"/>
    </row>
    <row r="36" spans="1:7" s="4" customFormat="1" ht="24" customHeight="1">
      <c r="A36" s="21" t="s">
        <v>83</v>
      </c>
      <c r="B36" s="77"/>
      <c r="C36" s="78"/>
      <c r="D36" s="79"/>
      <c r="E36" s="78"/>
      <c r="F36" s="79"/>
      <c r="G36" s="78"/>
    </row>
    <row r="37" spans="1:7" ht="24" customHeight="1">
      <c r="A37" s="12"/>
      <c r="B37" s="49"/>
      <c r="C37" s="6"/>
      <c r="D37" s="7"/>
      <c r="E37" s="6"/>
      <c r="F37" s="7"/>
      <c r="G37" s="6"/>
    </row>
    <row r="38" spans="1:7" ht="24" customHeight="1">
      <c r="A38" s="12"/>
      <c r="B38" s="49"/>
      <c r="C38" s="6"/>
      <c r="D38" s="114" t="s">
        <v>71</v>
      </c>
      <c r="E38" s="114"/>
      <c r="F38" s="114"/>
    </row>
    <row r="39" spans="1:7" ht="24" customHeight="1">
      <c r="D39" s="115" t="s">
        <v>112</v>
      </c>
      <c r="E39" s="114"/>
      <c r="F39" s="114"/>
    </row>
    <row r="40" spans="1:7" ht="24" customHeight="1">
      <c r="B40" s="11"/>
      <c r="D40" s="55">
        <v>2024</v>
      </c>
      <c r="F40" s="55">
        <v>2023</v>
      </c>
    </row>
    <row r="41" spans="1:7" ht="24" customHeight="1">
      <c r="B41" s="11"/>
      <c r="D41" s="112" t="s">
        <v>70</v>
      </c>
      <c r="E41" s="112"/>
      <c r="F41" s="112"/>
    </row>
    <row r="42" spans="1:7" ht="24" customHeight="1">
      <c r="A42" s="12" t="s">
        <v>77</v>
      </c>
      <c r="B42" s="58"/>
      <c r="D42" s="17"/>
      <c r="E42" s="30"/>
      <c r="F42" s="17"/>
      <c r="G42" s="30"/>
    </row>
    <row r="43" spans="1:7" ht="24" customHeight="1">
      <c r="A43" s="43" t="s">
        <v>78</v>
      </c>
      <c r="B43" s="11"/>
      <c r="D43" s="17"/>
      <c r="E43" s="30"/>
      <c r="F43" s="17"/>
      <c r="G43" s="30"/>
    </row>
    <row r="44" spans="1:7" ht="24" customHeight="1">
      <c r="A44" s="10" t="s">
        <v>168</v>
      </c>
      <c r="B44" s="11"/>
      <c r="D44" s="17"/>
      <c r="E44" s="30"/>
      <c r="F44" s="17"/>
      <c r="G44" s="30"/>
    </row>
    <row r="45" spans="1:7" ht="24" customHeight="1">
      <c r="A45" s="10" t="s">
        <v>51</v>
      </c>
      <c r="B45" s="11"/>
      <c r="D45" s="17">
        <v>566369</v>
      </c>
      <c r="E45" s="30"/>
      <c r="F45" s="17">
        <v>-444109</v>
      </c>
      <c r="G45" s="30"/>
    </row>
    <row r="46" spans="1:7" ht="24" customHeight="1">
      <c r="A46" s="10" t="s">
        <v>159</v>
      </c>
      <c r="B46" s="11"/>
      <c r="D46" s="17"/>
      <c r="E46" s="30"/>
      <c r="F46" s="17"/>
      <c r="G46" s="30"/>
    </row>
    <row r="47" spans="1:7" ht="24" customHeight="1">
      <c r="A47" s="89" t="s">
        <v>163</v>
      </c>
      <c r="D47" s="17">
        <v>-113274</v>
      </c>
      <c r="E47" s="30"/>
      <c r="F47" s="17">
        <v>88821</v>
      </c>
      <c r="G47" s="30"/>
    </row>
    <row r="48" spans="1:7" ht="24" customHeight="1">
      <c r="A48" s="12"/>
      <c r="B48" s="11"/>
      <c r="D48" s="40">
        <f>SUM(D44:D47)</f>
        <v>453095</v>
      </c>
      <c r="E48" s="30"/>
      <c r="F48" s="40">
        <f>SUM(F44:F47)</f>
        <v>-355288</v>
      </c>
      <c r="G48" s="30"/>
    </row>
    <row r="49" spans="1:7" ht="24" customHeight="1">
      <c r="B49" s="11"/>
      <c r="D49" s="30"/>
      <c r="E49" s="30"/>
      <c r="F49" s="30"/>
      <c r="G49" s="30"/>
    </row>
    <row r="50" spans="1:7" ht="24" customHeight="1">
      <c r="A50" s="43" t="s">
        <v>107</v>
      </c>
      <c r="B50" s="11"/>
      <c r="D50" s="30"/>
      <c r="E50" s="30"/>
      <c r="F50" s="30"/>
      <c r="G50" s="30"/>
    </row>
    <row r="51" spans="1:7" ht="24" customHeight="1">
      <c r="A51" s="10" t="s">
        <v>169</v>
      </c>
      <c r="B51" s="11"/>
      <c r="D51" s="30"/>
      <c r="E51" s="30"/>
      <c r="F51" s="30"/>
      <c r="G51" s="30"/>
    </row>
    <row r="52" spans="1:7" ht="24" customHeight="1">
      <c r="A52" s="10" t="s">
        <v>58</v>
      </c>
      <c r="B52" s="11"/>
      <c r="D52" s="30">
        <v>581940</v>
      </c>
      <c r="E52" s="30"/>
      <c r="F52" s="30">
        <v>-551154</v>
      </c>
      <c r="G52" s="30"/>
    </row>
    <row r="53" spans="1:7" ht="24" customHeight="1">
      <c r="A53" s="10" t="s">
        <v>159</v>
      </c>
      <c r="B53" s="11"/>
      <c r="D53" s="30"/>
      <c r="E53" s="30"/>
      <c r="F53" s="30"/>
      <c r="G53" s="30"/>
    </row>
    <row r="54" spans="1:7" ht="24" customHeight="1">
      <c r="A54" s="89" t="s">
        <v>160</v>
      </c>
      <c r="B54" s="11"/>
      <c r="D54" s="83">
        <v>-116388</v>
      </c>
      <c r="E54" s="30"/>
      <c r="F54" s="83">
        <v>110231</v>
      </c>
      <c r="G54" s="30"/>
    </row>
    <row r="55" spans="1:7" ht="24" customHeight="1">
      <c r="A55" s="12"/>
      <c r="B55" s="51"/>
      <c r="C55" s="12"/>
      <c r="D55" s="37">
        <f>SUM(D52:D54)</f>
        <v>465552</v>
      </c>
      <c r="E55" s="37"/>
      <c r="F55" s="37">
        <f>SUM(F52:F54)</f>
        <v>-440923</v>
      </c>
      <c r="G55" s="37"/>
    </row>
    <row r="56" spans="1:7" ht="24" customHeight="1">
      <c r="A56" s="12" t="s">
        <v>161</v>
      </c>
      <c r="D56" s="38">
        <f>SUM(D55,D48)</f>
        <v>918647</v>
      </c>
      <c r="E56" s="37"/>
      <c r="F56" s="38">
        <f>SUM(F55,F48)</f>
        <v>-796211</v>
      </c>
      <c r="G56" s="37"/>
    </row>
    <row r="57" spans="1:7" ht="24" customHeight="1" thickBot="1">
      <c r="A57" s="12" t="s">
        <v>162</v>
      </c>
      <c r="B57" s="84"/>
      <c r="D57" s="44">
        <f>D56+D31</f>
        <v>1471533</v>
      </c>
      <c r="E57" s="37"/>
      <c r="F57" s="44">
        <f>F56+F31</f>
        <v>-369837</v>
      </c>
      <c r="G57" s="37"/>
    </row>
    <row r="58" spans="1:7" ht="24" customHeight="1" thickTop="1">
      <c r="A58" s="12"/>
      <c r="D58" s="32"/>
      <c r="E58" s="33"/>
      <c r="F58" s="32"/>
      <c r="G58" s="33"/>
    </row>
    <row r="59" spans="1:7" ht="24" customHeight="1">
      <c r="A59" s="12" t="s">
        <v>104</v>
      </c>
      <c r="B59" s="58"/>
      <c r="D59" s="17"/>
      <c r="E59" s="33"/>
      <c r="F59" s="17"/>
      <c r="G59" s="33"/>
    </row>
    <row r="60" spans="1:7" ht="24" customHeight="1" thickBot="1">
      <c r="A60" s="10" t="s">
        <v>170</v>
      </c>
      <c r="B60" s="58"/>
      <c r="D60" s="34">
        <v>0.28000000000000003</v>
      </c>
      <c r="E60" s="85"/>
      <c r="F60" s="88">
        <v>0.21</v>
      </c>
      <c r="G60" s="33"/>
    </row>
    <row r="61" spans="1:7" ht="24" customHeight="1" thickTop="1">
      <c r="G61" s="85"/>
    </row>
    <row r="62" spans="1:7" ht="24" customHeight="1">
      <c r="B62" s="58"/>
      <c r="D62" s="35"/>
      <c r="E62" s="35"/>
      <c r="F62" s="35"/>
      <c r="G62" s="35"/>
    </row>
    <row r="63" spans="1:7" ht="24" customHeight="1">
      <c r="A63" s="13"/>
      <c r="D63" s="10"/>
      <c r="F63" s="10"/>
    </row>
    <row r="67" spans="1:8" ht="24" customHeight="1">
      <c r="A67" s="9" t="s">
        <v>49</v>
      </c>
      <c r="B67" s="73"/>
      <c r="C67" s="74"/>
      <c r="D67" s="75"/>
      <c r="E67" s="74"/>
      <c r="F67" s="76"/>
    </row>
    <row r="68" spans="1:8" ht="24" customHeight="1">
      <c r="A68" s="21" t="s">
        <v>83</v>
      </c>
      <c r="B68" s="77"/>
      <c r="C68" s="78"/>
      <c r="D68" s="79"/>
      <c r="E68" s="78"/>
      <c r="F68" s="79"/>
    </row>
    <row r="69" spans="1:8" ht="24" customHeight="1">
      <c r="A69" s="12"/>
      <c r="B69" s="49"/>
      <c r="C69" s="6"/>
      <c r="D69" s="113"/>
      <c r="E69" s="113"/>
      <c r="F69" s="113"/>
    </row>
    <row r="70" spans="1:8" ht="24" customHeight="1">
      <c r="A70" s="12"/>
      <c r="B70" s="49"/>
      <c r="C70" s="6"/>
      <c r="D70" s="114" t="s">
        <v>113</v>
      </c>
      <c r="E70" s="114"/>
      <c r="F70" s="114"/>
    </row>
    <row r="71" spans="1:8" ht="24" customHeight="1">
      <c r="D71" s="115" t="s">
        <v>112</v>
      </c>
      <c r="E71" s="114"/>
      <c r="F71" s="114"/>
    </row>
    <row r="72" spans="1:8" ht="24" customHeight="1">
      <c r="B72" s="11" t="s">
        <v>0</v>
      </c>
      <c r="D72" s="55">
        <v>2024</v>
      </c>
      <c r="F72" s="55">
        <v>2023</v>
      </c>
      <c r="H72" s="10"/>
    </row>
    <row r="73" spans="1:8" ht="24" customHeight="1">
      <c r="B73" s="11"/>
      <c r="D73" s="112" t="s">
        <v>70</v>
      </c>
      <c r="E73" s="112"/>
      <c r="F73" s="112"/>
    </row>
    <row r="74" spans="1:8" ht="24" customHeight="1">
      <c r="A74" s="10" t="s">
        <v>25</v>
      </c>
      <c r="B74" s="58">
        <v>12</v>
      </c>
      <c r="D74" s="17">
        <v>9804468</v>
      </c>
      <c r="E74" s="30"/>
      <c r="F74" s="17">
        <v>8510272</v>
      </c>
    </row>
    <row r="75" spans="1:8" ht="24" customHeight="1">
      <c r="A75" s="10" t="s">
        <v>11</v>
      </c>
      <c r="B75" s="58">
        <v>12</v>
      </c>
      <c r="D75" s="17">
        <v>-4555623</v>
      </c>
      <c r="E75" s="30"/>
      <c r="F75" s="29">
        <v>-3261528</v>
      </c>
    </row>
    <row r="76" spans="1:8" ht="24" customHeight="1">
      <c r="A76" s="12" t="s">
        <v>18</v>
      </c>
      <c r="B76" s="58"/>
      <c r="D76" s="38">
        <f>SUM(D74:D75)</f>
        <v>5248845</v>
      </c>
      <c r="E76" s="37"/>
      <c r="F76" s="38">
        <f>SUM(F74:F75)</f>
        <v>5248744</v>
      </c>
    </row>
    <row r="77" spans="1:8" ht="24" customHeight="1">
      <c r="A77" s="13" t="s">
        <v>26</v>
      </c>
      <c r="B77" s="58">
        <v>12</v>
      </c>
      <c r="D77" s="17">
        <f>328653</f>
        <v>328653</v>
      </c>
      <c r="E77" s="30"/>
      <c r="F77" s="17">
        <f>280988+12736+42229</f>
        <v>335953</v>
      </c>
    </row>
    <row r="78" spans="1:8" ht="24" customHeight="1">
      <c r="A78" s="13" t="s">
        <v>19</v>
      </c>
      <c r="B78" s="58">
        <v>12</v>
      </c>
      <c r="D78" s="29">
        <v>-72406</v>
      </c>
      <c r="E78" s="17"/>
      <c r="F78" s="29">
        <v>-91756</v>
      </c>
    </row>
    <row r="79" spans="1:8" ht="24" customHeight="1">
      <c r="A79" s="12" t="s">
        <v>29</v>
      </c>
      <c r="B79" s="58"/>
      <c r="D79" s="38">
        <f>SUM(D77:D78)</f>
        <v>256247</v>
      </c>
      <c r="E79" s="37"/>
      <c r="F79" s="38">
        <f>SUM(F77:F78)</f>
        <v>244197</v>
      </c>
    </row>
    <row r="80" spans="1:8" ht="24" customHeight="1">
      <c r="A80" s="60" t="s">
        <v>171</v>
      </c>
      <c r="B80" s="58"/>
      <c r="D80" s="17">
        <v>5495</v>
      </c>
      <c r="E80" s="30"/>
      <c r="F80" s="17">
        <v>-1027</v>
      </c>
    </row>
    <row r="81" spans="1:6" ht="24" customHeight="1">
      <c r="A81" s="10" t="s">
        <v>172</v>
      </c>
      <c r="B81" s="58"/>
      <c r="D81" s="17">
        <v>-25619</v>
      </c>
      <c r="E81" s="30"/>
      <c r="F81" s="17">
        <v>10856</v>
      </c>
    </row>
    <row r="82" spans="1:6" ht="24" customHeight="1">
      <c r="A82" s="10" t="s">
        <v>31</v>
      </c>
      <c r="B82" s="58" t="s">
        <v>176</v>
      </c>
      <c r="D82" s="17">
        <v>154301</v>
      </c>
      <c r="E82" s="30"/>
      <c r="F82" s="17">
        <v>314323</v>
      </c>
    </row>
    <row r="83" spans="1:6" ht="24" customHeight="1">
      <c r="A83" s="10" t="s">
        <v>27</v>
      </c>
      <c r="B83" s="58">
        <v>12</v>
      </c>
      <c r="D83" s="29">
        <v>73782</v>
      </c>
      <c r="E83" s="30"/>
      <c r="F83" s="29">
        <v>52502</v>
      </c>
    </row>
    <row r="84" spans="1:6" ht="24" customHeight="1">
      <c r="A84" s="12" t="s">
        <v>28</v>
      </c>
      <c r="B84" s="58"/>
      <c r="D84" s="38">
        <f>SUM(D76,D79:D83)</f>
        <v>5713051</v>
      </c>
      <c r="E84" s="37"/>
      <c r="F84" s="38">
        <f>SUM(F76,F79:F83)</f>
        <v>5869595</v>
      </c>
    </row>
    <row r="85" spans="1:6" ht="24" customHeight="1">
      <c r="A85" s="12" t="s">
        <v>20</v>
      </c>
      <c r="B85" s="58">
        <v>12</v>
      </c>
      <c r="D85" s="17"/>
      <c r="E85" s="30"/>
      <c r="F85" s="17"/>
    </row>
    <row r="86" spans="1:6" ht="24" customHeight="1">
      <c r="A86" s="89" t="s">
        <v>114</v>
      </c>
      <c r="B86" s="58"/>
      <c r="D86" s="17">
        <v>1300181</v>
      </c>
      <c r="E86" s="30"/>
      <c r="F86" s="17">
        <f>1216827+12736</f>
        <v>1229563</v>
      </c>
    </row>
    <row r="87" spans="1:6" ht="24" customHeight="1">
      <c r="A87" s="89" t="s">
        <v>115</v>
      </c>
      <c r="B87" s="58"/>
      <c r="D87" s="17">
        <v>7681</v>
      </c>
      <c r="E87" s="30"/>
      <c r="F87" s="17">
        <v>8931</v>
      </c>
    </row>
    <row r="88" spans="1:6" ht="24" customHeight="1">
      <c r="A88" s="89" t="s">
        <v>116</v>
      </c>
      <c r="B88" s="58"/>
      <c r="D88" s="17">
        <v>577813</v>
      </c>
      <c r="E88" s="30"/>
      <c r="F88" s="17">
        <v>503671</v>
      </c>
    </row>
    <row r="89" spans="1:6" ht="24" customHeight="1">
      <c r="A89" s="89" t="s">
        <v>117</v>
      </c>
      <c r="B89" s="58"/>
      <c r="D89" s="17">
        <v>295379</v>
      </c>
      <c r="E89" s="30"/>
      <c r="F89" s="17">
        <v>263648</v>
      </c>
    </row>
    <row r="90" spans="1:6" ht="24" customHeight="1">
      <c r="A90" s="89" t="s">
        <v>118</v>
      </c>
      <c r="B90" s="58"/>
      <c r="D90" s="17">
        <v>85934</v>
      </c>
      <c r="E90" s="30"/>
      <c r="F90" s="17">
        <v>125127</v>
      </c>
    </row>
    <row r="91" spans="1:6" ht="24" customHeight="1">
      <c r="A91" s="89" t="s">
        <v>119</v>
      </c>
      <c r="B91" s="58"/>
      <c r="D91" s="17">
        <v>72038</v>
      </c>
      <c r="E91" s="30"/>
      <c r="F91" s="17">
        <v>90239</v>
      </c>
    </row>
    <row r="92" spans="1:6" ht="24" customHeight="1">
      <c r="A92" s="89" t="s">
        <v>120</v>
      </c>
      <c r="B92" s="58"/>
      <c r="D92" s="17">
        <v>273955</v>
      </c>
      <c r="E92" s="30"/>
      <c r="F92" s="17">
        <v>256579</v>
      </c>
    </row>
    <row r="93" spans="1:6" ht="24" customHeight="1">
      <c r="A93" s="89" t="s">
        <v>121</v>
      </c>
      <c r="B93" s="58"/>
      <c r="D93" s="17">
        <f>224115</f>
        <v>224115</v>
      </c>
      <c r="E93" s="30"/>
      <c r="F93" s="29">
        <f>112382+42229</f>
        <v>154611</v>
      </c>
    </row>
    <row r="94" spans="1:6" ht="24" customHeight="1">
      <c r="A94" s="12" t="s">
        <v>21</v>
      </c>
      <c r="B94" s="58"/>
      <c r="D94" s="38">
        <f>SUM(D86:D93)</f>
        <v>2837096</v>
      </c>
      <c r="E94" s="37"/>
      <c r="F94" s="38">
        <f>SUM(F86:F93)</f>
        <v>2632369</v>
      </c>
    </row>
    <row r="95" spans="1:6" ht="24" customHeight="1">
      <c r="A95" s="10" t="s">
        <v>60</v>
      </c>
      <c r="B95" s="58"/>
      <c r="D95" s="29">
        <v>1132972</v>
      </c>
      <c r="E95" s="30"/>
      <c r="F95" s="29">
        <v>1553752</v>
      </c>
    </row>
    <row r="96" spans="1:6" ht="24" customHeight="1">
      <c r="A96" s="12" t="s">
        <v>79</v>
      </c>
      <c r="B96" s="58"/>
      <c r="D96" s="36">
        <f>D84-D94-D95</f>
        <v>1742983</v>
      </c>
      <c r="E96" s="37"/>
      <c r="F96" s="36">
        <f>F84-F94-F95</f>
        <v>1683474</v>
      </c>
    </row>
    <row r="97" spans="1:6" ht="24" customHeight="1">
      <c r="A97" s="10" t="s">
        <v>53</v>
      </c>
      <c r="B97" s="58"/>
      <c r="D97" s="29">
        <v>343833</v>
      </c>
      <c r="E97" s="17"/>
      <c r="F97" s="29">
        <v>313527</v>
      </c>
    </row>
    <row r="98" spans="1:6" ht="24" customHeight="1" thickBot="1">
      <c r="A98" s="12" t="s">
        <v>76</v>
      </c>
      <c r="B98" s="58"/>
      <c r="D98" s="39">
        <f>D96-D97</f>
        <v>1399150</v>
      </c>
      <c r="E98" s="37"/>
      <c r="F98" s="39">
        <f>F96-F97</f>
        <v>1369947</v>
      </c>
    </row>
    <row r="99" spans="1:6" ht="24" customHeight="1" thickTop="1">
      <c r="A99" s="13"/>
      <c r="B99" s="82"/>
      <c r="D99" s="31"/>
      <c r="E99" s="31"/>
      <c r="F99" s="31"/>
    </row>
    <row r="100" spans="1:6" ht="24" customHeight="1">
      <c r="A100" s="13"/>
      <c r="B100" s="82"/>
      <c r="D100" s="30"/>
      <c r="E100" s="30"/>
      <c r="F100" s="30"/>
    </row>
    <row r="101" spans="1:6" ht="24" customHeight="1">
      <c r="A101" s="12"/>
      <c r="B101" s="49"/>
      <c r="C101" s="6"/>
      <c r="D101" s="7"/>
      <c r="E101" s="6"/>
      <c r="F101" s="27"/>
    </row>
    <row r="102" spans="1:6" ht="24" customHeight="1">
      <c r="A102" s="9" t="s">
        <v>49</v>
      </c>
      <c r="B102" s="73"/>
      <c r="C102" s="74"/>
      <c r="D102" s="75"/>
      <c r="E102" s="74"/>
      <c r="F102" s="76"/>
    </row>
    <row r="103" spans="1:6" ht="24" customHeight="1">
      <c r="A103" s="21" t="s">
        <v>83</v>
      </c>
      <c r="B103" s="77"/>
      <c r="C103" s="78"/>
      <c r="D103" s="79"/>
      <c r="E103" s="78"/>
      <c r="F103" s="79"/>
    </row>
    <row r="104" spans="1:6" ht="24" customHeight="1">
      <c r="A104" s="12"/>
      <c r="B104" s="49"/>
      <c r="C104" s="6"/>
      <c r="D104" s="7"/>
      <c r="E104" s="6"/>
      <c r="F104" s="7"/>
    </row>
    <row r="105" spans="1:6" ht="24" customHeight="1">
      <c r="A105" s="12"/>
      <c r="B105" s="49"/>
      <c r="C105" s="6"/>
      <c r="D105" s="114" t="s">
        <v>113</v>
      </c>
      <c r="E105" s="114"/>
      <c r="F105" s="114"/>
    </row>
    <row r="106" spans="1:6" ht="24" customHeight="1">
      <c r="D106" s="115" t="s">
        <v>112</v>
      </c>
      <c r="E106" s="114"/>
      <c r="F106" s="114"/>
    </row>
    <row r="107" spans="1:6" ht="24" customHeight="1">
      <c r="B107" s="11"/>
      <c r="D107" s="55">
        <v>2024</v>
      </c>
      <c r="F107" s="55">
        <v>2023</v>
      </c>
    </row>
    <row r="108" spans="1:6" ht="24" customHeight="1">
      <c r="B108" s="11"/>
      <c r="D108" s="112" t="s">
        <v>70</v>
      </c>
      <c r="E108" s="112"/>
      <c r="F108" s="112"/>
    </row>
    <row r="109" spans="1:6" ht="24" customHeight="1">
      <c r="A109" s="12" t="s">
        <v>77</v>
      </c>
      <c r="B109" s="58"/>
      <c r="D109" s="17"/>
      <c r="E109" s="30"/>
      <c r="F109" s="17"/>
    </row>
    <row r="110" spans="1:6" ht="24" customHeight="1">
      <c r="A110" s="43" t="s">
        <v>78</v>
      </c>
      <c r="B110" s="11"/>
      <c r="D110" s="17"/>
      <c r="E110" s="30"/>
      <c r="F110" s="17"/>
    </row>
    <row r="111" spans="1:6" ht="24" customHeight="1">
      <c r="A111" s="10" t="s">
        <v>168</v>
      </c>
      <c r="B111" s="11"/>
      <c r="D111" s="17"/>
      <c r="E111" s="30"/>
      <c r="F111" s="17"/>
    </row>
    <row r="112" spans="1:6" ht="24" customHeight="1">
      <c r="A112" s="10" t="s">
        <v>51</v>
      </c>
      <c r="B112" s="11"/>
      <c r="D112" s="17">
        <v>763504</v>
      </c>
      <c r="E112" s="30"/>
      <c r="F112" s="17">
        <v>-459757</v>
      </c>
    </row>
    <row r="113" spans="1:6" ht="24" customHeight="1">
      <c r="A113" s="10" t="s">
        <v>159</v>
      </c>
      <c r="B113" s="11"/>
      <c r="D113" s="17"/>
      <c r="E113" s="30"/>
      <c r="F113" s="17"/>
    </row>
    <row r="114" spans="1:6" ht="24" customHeight="1">
      <c r="A114" s="89" t="s">
        <v>163</v>
      </c>
      <c r="D114" s="17">
        <v>-152701</v>
      </c>
      <c r="E114" s="30"/>
      <c r="F114" s="17">
        <v>91951</v>
      </c>
    </row>
    <row r="115" spans="1:6" ht="24" customHeight="1">
      <c r="A115" s="12"/>
      <c r="B115" s="11"/>
      <c r="D115" s="40">
        <f>SUM(D111:D114)</f>
        <v>610803</v>
      </c>
      <c r="E115" s="30"/>
      <c r="F115" s="40">
        <f>SUM(F111:F114)</f>
        <v>-367806</v>
      </c>
    </row>
    <row r="116" spans="1:6" ht="24" customHeight="1">
      <c r="B116" s="11"/>
      <c r="D116" s="30"/>
      <c r="E116" s="30"/>
      <c r="F116" s="30"/>
    </row>
    <row r="117" spans="1:6" ht="24" customHeight="1">
      <c r="A117" s="43" t="s">
        <v>107</v>
      </c>
      <c r="B117" s="11"/>
      <c r="D117" s="30"/>
      <c r="E117" s="30"/>
      <c r="F117" s="30"/>
    </row>
    <row r="118" spans="1:6" ht="24" customHeight="1">
      <c r="A118" s="10" t="s">
        <v>169</v>
      </c>
      <c r="B118" s="11"/>
      <c r="D118" s="30"/>
      <c r="E118" s="30"/>
      <c r="F118" s="30"/>
    </row>
    <row r="119" spans="1:6" ht="24" customHeight="1">
      <c r="A119" s="10" t="s">
        <v>58</v>
      </c>
      <c r="B119" s="11"/>
      <c r="D119" s="30">
        <v>591701</v>
      </c>
      <c r="E119" s="30"/>
      <c r="F119" s="30">
        <v>-1204701</v>
      </c>
    </row>
    <row r="120" spans="1:6" ht="24" customHeight="1">
      <c r="A120" s="10" t="s">
        <v>159</v>
      </c>
      <c r="B120" s="11"/>
      <c r="D120" s="30"/>
      <c r="E120" s="30"/>
      <c r="F120" s="30"/>
    </row>
    <row r="121" spans="1:6" ht="24" customHeight="1">
      <c r="A121" s="89" t="s">
        <v>160</v>
      </c>
      <c r="B121" s="11"/>
      <c r="D121" s="83">
        <v>-118340</v>
      </c>
      <c r="E121" s="30"/>
      <c r="F121" s="83">
        <v>240940</v>
      </c>
    </row>
    <row r="122" spans="1:6" ht="24" customHeight="1">
      <c r="A122" s="12"/>
      <c r="B122" s="51"/>
      <c r="C122" s="12"/>
      <c r="D122" s="37">
        <f>SUM(D119:D121)</f>
        <v>473361</v>
      </c>
      <c r="E122" s="37"/>
      <c r="F122" s="37">
        <f>SUM(F119:F121)</f>
        <v>-963761</v>
      </c>
    </row>
    <row r="123" spans="1:6" ht="24" customHeight="1">
      <c r="A123" s="12" t="s">
        <v>161</v>
      </c>
      <c r="D123" s="38">
        <f>SUM(D122,D115)</f>
        <v>1084164</v>
      </c>
      <c r="E123" s="37"/>
      <c r="F123" s="38">
        <f>SUM(F122,F115)</f>
        <v>-1331567</v>
      </c>
    </row>
    <row r="124" spans="1:6" ht="24" customHeight="1" thickBot="1">
      <c r="A124" s="12" t="s">
        <v>162</v>
      </c>
      <c r="B124" s="84"/>
      <c r="D124" s="44">
        <f>D123+D98</f>
        <v>2483314</v>
      </c>
      <c r="E124" s="37"/>
      <c r="F124" s="44">
        <f>F123+F98</f>
        <v>38380</v>
      </c>
    </row>
    <row r="125" spans="1:6" ht="24" customHeight="1" thickTop="1">
      <c r="A125" s="12"/>
      <c r="D125" s="32"/>
      <c r="E125" s="33"/>
      <c r="F125" s="32"/>
    </row>
    <row r="126" spans="1:6" ht="24" customHeight="1">
      <c r="A126" s="12" t="s">
        <v>104</v>
      </c>
      <c r="B126" s="58"/>
      <c r="D126" s="17"/>
      <c r="E126" s="33"/>
      <c r="F126" s="17"/>
    </row>
    <row r="127" spans="1:6" ht="24" customHeight="1" thickBot="1">
      <c r="A127" s="10" t="s">
        <v>170</v>
      </c>
      <c r="B127" s="58"/>
      <c r="D127" s="34">
        <v>0.7</v>
      </c>
      <c r="E127" s="85"/>
      <c r="F127" s="34">
        <v>0.68</v>
      </c>
    </row>
    <row r="128" spans="1:6" ht="24" customHeight="1" thickTop="1"/>
    <row r="129" spans="4:6" ht="24" customHeight="1">
      <c r="D129" s="90"/>
      <c r="E129" s="90"/>
      <c r="F129" s="90"/>
    </row>
  </sheetData>
  <mergeCells count="14">
    <mergeCell ref="D106:F106"/>
    <mergeCell ref="D108:F108"/>
    <mergeCell ref="D69:F69"/>
    <mergeCell ref="D70:F70"/>
    <mergeCell ref="D71:F71"/>
    <mergeCell ref="D73:F73"/>
    <mergeCell ref="D105:F105"/>
    <mergeCell ref="D7:F7"/>
    <mergeCell ref="D3:F3"/>
    <mergeCell ref="D4:F4"/>
    <mergeCell ref="D5:F5"/>
    <mergeCell ref="D41:F41"/>
    <mergeCell ref="D39:F39"/>
    <mergeCell ref="D38:F38"/>
  </mergeCells>
  <printOptions gridLinesSet="0"/>
  <pageMargins left="0.8" right="0.8" top="0.48" bottom="0.5" header="0.5" footer="0.5"/>
  <pageSetup paperSize="9" scale="80" firstPageNumber="5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</oddFooter>
  </headerFooter>
  <rowBreaks count="3" manualBreakCount="3">
    <brk id="34" max="16383" man="1"/>
    <brk id="66" max="5" man="1"/>
    <brk id="10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5"/>
  <sheetViews>
    <sheetView showGridLines="0" view="pageBreakPreview" topLeftCell="A7" zoomScale="70" zoomScaleNormal="70" zoomScaleSheetLayoutView="70" zoomScalePageLayoutView="70" workbookViewId="0">
      <selection activeCell="J20" sqref="J20"/>
    </sheetView>
  </sheetViews>
  <sheetFormatPr defaultColWidth="10.81640625" defaultRowHeight="21.65" customHeight="1"/>
  <cols>
    <col min="1" max="1" width="61.1796875" style="10" bestFit="1" customWidth="1"/>
    <col min="2" max="2" width="5.54296875" style="50" customWidth="1"/>
    <col min="3" max="3" width="1.54296875" style="20" customWidth="1"/>
    <col min="4" max="4" width="14.453125" style="20" customWidth="1"/>
    <col min="5" max="5" width="1.54296875" style="10" customWidth="1"/>
    <col min="6" max="6" width="14.453125" style="20" customWidth="1"/>
    <col min="7" max="7" width="1.54296875" style="10" customWidth="1"/>
    <col min="8" max="8" width="20.54296875" style="14" customWidth="1"/>
    <col min="9" max="9" width="1.54296875" style="10" customWidth="1"/>
    <col min="10" max="10" width="20.54296875" style="20" bestFit="1" customWidth="1"/>
    <col min="11" max="11" width="1.54296875" style="20" customWidth="1"/>
    <col min="12" max="12" width="14.453125" style="20" customWidth="1"/>
    <col min="13" max="13" width="1.54296875" style="10" customWidth="1"/>
    <col min="14" max="14" width="14.453125" style="10" customWidth="1"/>
    <col min="15" max="15" width="1.81640625" style="10" customWidth="1"/>
    <col min="16" max="16" width="14.453125" style="10" customWidth="1"/>
    <col min="17" max="17" width="2.54296875" style="10" customWidth="1"/>
    <col min="18" max="18" width="14.453125" style="10" customWidth="1"/>
    <col min="19" max="19" width="12.453125" style="10" bestFit="1" customWidth="1"/>
    <col min="20" max="16384" width="10.81640625" style="2"/>
  </cols>
  <sheetData>
    <row r="1" spans="1:19" s="1" customFormat="1" ht="21.65" customHeight="1">
      <c r="A1" s="9" t="s">
        <v>49</v>
      </c>
      <c r="B1" s="49"/>
      <c r="C1" s="7"/>
      <c r="D1" s="6"/>
      <c r="E1" s="7"/>
      <c r="F1" s="6"/>
      <c r="G1" s="7"/>
      <c r="H1" s="22"/>
      <c r="I1" s="8"/>
      <c r="J1" s="8"/>
      <c r="K1" s="8"/>
      <c r="L1" s="8"/>
      <c r="M1" s="8"/>
      <c r="N1" s="27"/>
      <c r="O1" s="8"/>
      <c r="P1" s="8"/>
      <c r="Q1" s="8"/>
      <c r="R1" s="8"/>
      <c r="S1" s="8"/>
    </row>
    <row r="2" spans="1:19" s="1" customFormat="1" ht="21.65" customHeight="1">
      <c r="A2" s="21" t="s">
        <v>84</v>
      </c>
      <c r="B2" s="43"/>
      <c r="C2" s="12"/>
      <c r="D2" s="12"/>
      <c r="E2" s="12"/>
      <c r="F2" s="12"/>
      <c r="G2" s="12"/>
      <c r="H2" s="91"/>
      <c r="I2" s="12"/>
      <c r="J2" s="12"/>
      <c r="K2" s="12"/>
      <c r="L2" s="12"/>
      <c r="M2" s="12"/>
      <c r="N2" s="12"/>
      <c r="O2" s="8"/>
      <c r="P2" s="8"/>
      <c r="Q2" s="8"/>
      <c r="R2" s="8"/>
      <c r="S2" s="8"/>
    </row>
    <row r="3" spans="1:19" s="1" customFormat="1" ht="21.65" customHeight="1">
      <c r="A3" s="21"/>
      <c r="B3" s="43"/>
      <c r="C3" s="12"/>
      <c r="D3" s="12"/>
      <c r="E3" s="12"/>
      <c r="F3" s="12"/>
      <c r="G3" s="12"/>
      <c r="H3" s="116" t="s">
        <v>103</v>
      </c>
      <c r="I3" s="116"/>
      <c r="J3" s="116"/>
      <c r="K3" s="116"/>
      <c r="L3" s="116"/>
      <c r="M3" s="12"/>
      <c r="N3" s="116" t="s">
        <v>15</v>
      </c>
      <c r="O3" s="116"/>
      <c r="P3" s="116"/>
      <c r="Q3" s="8"/>
      <c r="R3" s="8"/>
      <c r="S3" s="8"/>
    </row>
    <row r="4" spans="1:19" ht="21.65" customHeight="1">
      <c r="J4" s="14" t="s">
        <v>128</v>
      </c>
      <c r="K4" s="10"/>
      <c r="M4" s="20"/>
      <c r="N4" s="27"/>
    </row>
    <row r="5" spans="1:19" ht="21.65" customHeight="1">
      <c r="C5" s="10"/>
      <c r="D5" s="10"/>
      <c r="E5" s="20"/>
      <c r="F5" s="14"/>
      <c r="G5" s="20"/>
      <c r="H5" s="14" t="s">
        <v>128</v>
      </c>
      <c r="J5" s="14" t="s">
        <v>134</v>
      </c>
      <c r="K5" s="10"/>
      <c r="L5" s="10"/>
      <c r="M5" s="27"/>
    </row>
    <row r="6" spans="1:19" ht="21.65" customHeight="1">
      <c r="C6" s="10"/>
      <c r="D6" s="10"/>
      <c r="E6" s="20"/>
      <c r="F6" s="14"/>
      <c r="G6" s="20"/>
      <c r="H6" s="14" t="s">
        <v>129</v>
      </c>
      <c r="J6" s="14" t="s">
        <v>135</v>
      </c>
      <c r="K6" s="10"/>
      <c r="L6" s="10"/>
      <c r="M6" s="27"/>
    </row>
    <row r="7" spans="1:19" ht="21.65" customHeight="1">
      <c r="C7" s="10"/>
      <c r="D7" s="10"/>
      <c r="E7" s="20"/>
      <c r="F7" s="14"/>
      <c r="G7" s="20"/>
      <c r="H7" s="14" t="s">
        <v>130</v>
      </c>
      <c r="J7" s="14" t="s">
        <v>136</v>
      </c>
      <c r="K7" s="10"/>
      <c r="L7" s="10"/>
      <c r="M7" s="27"/>
    </row>
    <row r="8" spans="1:19" ht="21.65" customHeight="1">
      <c r="C8" s="10"/>
      <c r="D8" s="14" t="s">
        <v>1</v>
      </c>
      <c r="E8" s="20"/>
      <c r="F8" s="14"/>
      <c r="G8" s="20"/>
      <c r="H8" s="14" t="s">
        <v>131</v>
      </c>
      <c r="J8" s="14" t="s">
        <v>131</v>
      </c>
      <c r="M8" s="27"/>
    </row>
    <row r="9" spans="1:19" s="92" customFormat="1" ht="21.65" customHeight="1">
      <c r="A9" s="22"/>
      <c r="B9" s="11"/>
      <c r="C9" s="23"/>
      <c r="D9" s="14" t="s">
        <v>2</v>
      </c>
      <c r="E9" s="14"/>
      <c r="F9" s="14" t="s">
        <v>127</v>
      </c>
      <c r="G9" s="14"/>
      <c r="H9" s="14" t="s">
        <v>132</v>
      </c>
      <c r="I9" s="22"/>
      <c r="J9" s="14" t="s">
        <v>132</v>
      </c>
      <c r="K9" s="20"/>
      <c r="L9" s="14" t="s">
        <v>137</v>
      </c>
      <c r="M9" s="14"/>
      <c r="N9" s="22"/>
      <c r="O9" s="22"/>
      <c r="P9" s="22"/>
      <c r="Q9" s="22"/>
      <c r="R9" s="22"/>
      <c r="S9" s="22"/>
    </row>
    <row r="10" spans="1:19" s="92" customFormat="1" ht="21.65" customHeight="1">
      <c r="A10" s="22"/>
      <c r="B10" s="93" t="s">
        <v>0</v>
      </c>
      <c r="C10" s="22"/>
      <c r="D10" s="14" t="s">
        <v>3</v>
      </c>
      <c r="E10" s="14"/>
      <c r="F10" s="14" t="s">
        <v>126</v>
      </c>
      <c r="G10" s="14"/>
      <c r="H10" s="14" t="s">
        <v>133</v>
      </c>
      <c r="I10" s="22"/>
      <c r="J10" s="14" t="s">
        <v>133</v>
      </c>
      <c r="K10" s="22"/>
      <c r="L10" s="22" t="s">
        <v>138</v>
      </c>
      <c r="M10" s="22"/>
      <c r="N10" s="14" t="s">
        <v>139</v>
      </c>
      <c r="O10" s="22"/>
      <c r="P10" s="22" t="s">
        <v>4</v>
      </c>
      <c r="Q10" s="22"/>
      <c r="R10" s="14" t="s">
        <v>99</v>
      </c>
      <c r="S10" s="22"/>
    </row>
    <row r="11" spans="1:19" s="92" customFormat="1" ht="21.65" customHeight="1">
      <c r="A11" s="22"/>
      <c r="B11" s="11"/>
      <c r="C11" s="22"/>
      <c r="D11" s="117" t="s">
        <v>70</v>
      </c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22"/>
    </row>
    <row r="12" spans="1:19" s="92" customFormat="1" ht="21.65" customHeight="1">
      <c r="A12" s="94" t="s">
        <v>122</v>
      </c>
      <c r="B12" s="11"/>
      <c r="C12" s="22"/>
      <c r="D12" s="14"/>
      <c r="E12" s="14"/>
      <c r="F12" s="14"/>
      <c r="G12" s="14"/>
      <c r="H12" s="14"/>
      <c r="I12" s="22"/>
      <c r="J12" s="14"/>
      <c r="K12" s="22"/>
      <c r="L12" s="22"/>
      <c r="M12" s="22"/>
      <c r="N12" s="14"/>
      <c r="O12" s="22"/>
      <c r="P12" s="22"/>
      <c r="Q12" s="22"/>
      <c r="R12" s="22"/>
      <c r="S12" s="22"/>
    </row>
    <row r="13" spans="1:19" s="92" customFormat="1" ht="21.65" customHeight="1">
      <c r="A13" s="12" t="s">
        <v>65</v>
      </c>
      <c r="B13" s="11"/>
      <c r="C13" s="22"/>
      <c r="D13" s="36">
        <v>20000000</v>
      </c>
      <c r="E13" s="45"/>
      <c r="F13" s="36">
        <v>10598915</v>
      </c>
      <c r="G13" s="45"/>
      <c r="H13" s="36">
        <v>-414166</v>
      </c>
      <c r="I13" s="45"/>
      <c r="J13" s="36">
        <v>-1873686</v>
      </c>
      <c r="K13" s="45"/>
      <c r="L13" s="36">
        <f>H13+J13</f>
        <v>-2287852</v>
      </c>
      <c r="M13" s="91"/>
      <c r="N13" s="36">
        <v>979000</v>
      </c>
      <c r="O13" s="22"/>
      <c r="P13" s="36">
        <v>6039690</v>
      </c>
      <c r="Q13" s="22"/>
      <c r="R13" s="95">
        <f>D13+F13+L13+N13+P13</f>
        <v>35329753</v>
      </c>
      <c r="S13" s="96"/>
    </row>
    <row r="14" spans="1:19" s="92" customFormat="1" ht="21.65" customHeight="1">
      <c r="A14" s="12"/>
      <c r="B14" s="11"/>
      <c r="C14" s="22"/>
      <c r="D14" s="36"/>
      <c r="E14" s="45"/>
      <c r="F14" s="36"/>
      <c r="G14" s="45"/>
      <c r="H14" s="37"/>
      <c r="I14" s="45"/>
      <c r="J14" s="36"/>
      <c r="K14" s="45"/>
      <c r="L14" s="36"/>
      <c r="M14" s="91"/>
      <c r="N14" s="36"/>
      <c r="O14" s="22"/>
      <c r="P14" s="36"/>
      <c r="Q14" s="22"/>
      <c r="R14" s="22"/>
      <c r="S14" s="22"/>
    </row>
    <row r="15" spans="1:19" s="92" customFormat="1" ht="21.65" customHeight="1">
      <c r="A15" s="12" t="s">
        <v>140</v>
      </c>
      <c r="B15" s="11"/>
      <c r="C15" s="22"/>
      <c r="D15" s="17"/>
      <c r="E15" s="19"/>
      <c r="F15" s="17"/>
      <c r="G15" s="19"/>
      <c r="H15" s="30"/>
      <c r="I15" s="19"/>
      <c r="J15" s="17"/>
      <c r="K15" s="19"/>
      <c r="L15" s="17"/>
      <c r="M15" s="22"/>
      <c r="N15" s="17"/>
      <c r="O15" s="22"/>
      <c r="P15" s="97"/>
      <c r="Q15" s="22"/>
      <c r="R15" s="22"/>
      <c r="S15" s="22"/>
    </row>
    <row r="16" spans="1:19" s="92" customFormat="1" ht="21.65" customHeight="1">
      <c r="A16" s="89" t="s">
        <v>76</v>
      </c>
      <c r="B16" s="11"/>
      <c r="C16" s="22"/>
      <c r="D16" s="17">
        <v>0</v>
      </c>
      <c r="E16" s="19"/>
      <c r="F16" s="17">
        <v>0</v>
      </c>
      <c r="G16" s="19"/>
      <c r="H16" s="30">
        <v>0</v>
      </c>
      <c r="I16" s="19"/>
      <c r="J16" s="17">
        <v>0</v>
      </c>
      <c r="K16" s="19"/>
      <c r="L16" s="36">
        <f>H16+J16</f>
        <v>0</v>
      </c>
      <c r="M16" s="22"/>
      <c r="N16" s="17">
        <v>0</v>
      </c>
      <c r="O16" s="22"/>
      <c r="P16" s="17">
        <f>PL!F98</f>
        <v>1369947</v>
      </c>
      <c r="Q16" s="22"/>
      <c r="R16" s="41">
        <f>D16+F16+L16+N16+P16</f>
        <v>1369947</v>
      </c>
      <c r="S16" s="22"/>
    </row>
    <row r="17" spans="1:19" s="92" customFormat="1" ht="21.65" customHeight="1">
      <c r="A17" s="89" t="s">
        <v>77</v>
      </c>
      <c r="B17" s="11"/>
      <c r="C17" s="22"/>
      <c r="D17" s="17">
        <v>0</v>
      </c>
      <c r="E17" s="46"/>
      <c r="F17" s="17">
        <v>0</v>
      </c>
      <c r="G17" s="46"/>
      <c r="H17" s="30">
        <f>PL!F115</f>
        <v>-367806</v>
      </c>
      <c r="I17" s="19"/>
      <c r="J17" s="17">
        <f>PL!F122</f>
        <v>-963761</v>
      </c>
      <c r="K17" s="19"/>
      <c r="L17" s="17">
        <f>H17+J17</f>
        <v>-1331567</v>
      </c>
      <c r="M17" s="17"/>
      <c r="N17" s="17">
        <v>0</v>
      </c>
      <c r="O17" s="22"/>
      <c r="P17" s="17">
        <v>0</v>
      </c>
      <c r="Q17" s="22"/>
      <c r="R17" s="41">
        <f>D17+F17+L17+N17+P17</f>
        <v>-1331567</v>
      </c>
      <c r="S17" s="22"/>
    </row>
    <row r="18" spans="1:19" s="92" customFormat="1" ht="21.65" customHeight="1">
      <c r="A18" s="12" t="s">
        <v>165</v>
      </c>
      <c r="B18" s="51"/>
      <c r="C18" s="91"/>
      <c r="D18" s="38">
        <f>SUM(D16:D17)</f>
        <v>0</v>
      </c>
      <c r="E18" s="45"/>
      <c r="F18" s="38">
        <f>SUM(F16:F17)</f>
        <v>0</v>
      </c>
      <c r="G18" s="45"/>
      <c r="H18" s="38">
        <f>SUM(H16:H17)</f>
        <v>-367806</v>
      </c>
      <c r="I18" s="45"/>
      <c r="J18" s="38">
        <f>SUM(J17)</f>
        <v>-963761</v>
      </c>
      <c r="K18" s="45"/>
      <c r="L18" s="38">
        <f>SUM(L16:L17)</f>
        <v>-1331567</v>
      </c>
      <c r="M18" s="36"/>
      <c r="N18" s="38">
        <f>SUM(N16:N17)</f>
        <v>0</v>
      </c>
      <c r="O18" s="91"/>
      <c r="P18" s="69">
        <f>SUM(P16:P17)</f>
        <v>1369947</v>
      </c>
      <c r="Q18" s="91"/>
      <c r="R18" s="69">
        <f>D18+F18+L18+N18+P18</f>
        <v>38380</v>
      </c>
      <c r="S18" s="22"/>
    </row>
    <row r="19" spans="1:19" s="92" customFormat="1" ht="15.65" customHeight="1">
      <c r="A19" s="12"/>
      <c r="B19" s="51"/>
      <c r="C19" s="91"/>
      <c r="D19" s="36"/>
      <c r="E19" s="45"/>
      <c r="F19" s="36"/>
      <c r="G19" s="45"/>
      <c r="H19" s="37"/>
      <c r="I19" s="45"/>
      <c r="J19" s="36"/>
      <c r="K19" s="45"/>
      <c r="L19" s="36"/>
      <c r="M19" s="36"/>
      <c r="N19" s="36"/>
      <c r="O19" s="22"/>
      <c r="P19" s="22"/>
      <c r="Q19" s="22"/>
      <c r="R19" s="22"/>
      <c r="S19" s="22"/>
    </row>
    <row r="20" spans="1:19" s="92" customFormat="1" ht="15.65" customHeight="1">
      <c r="A20" s="12" t="s">
        <v>141</v>
      </c>
      <c r="B20" s="11">
        <v>7.1</v>
      </c>
      <c r="C20" s="91"/>
      <c r="D20" s="47">
        <v>0</v>
      </c>
      <c r="E20" s="48"/>
      <c r="F20" s="47">
        <v>0</v>
      </c>
      <c r="G20" s="48"/>
      <c r="H20" s="47">
        <v>0</v>
      </c>
      <c r="I20" s="48"/>
      <c r="J20" s="47">
        <v>352746</v>
      </c>
      <c r="K20" s="48"/>
      <c r="L20" s="47">
        <f>H20+J20</f>
        <v>352746</v>
      </c>
      <c r="M20" s="45">
        <v>0</v>
      </c>
      <c r="N20" s="47">
        <v>0</v>
      </c>
      <c r="O20" s="45">
        <v>0</v>
      </c>
      <c r="P20" s="47">
        <v>-352746</v>
      </c>
      <c r="Q20" s="36">
        <v>0</v>
      </c>
      <c r="R20" s="98">
        <f>D20+F20+L20+N20+P20</f>
        <v>0</v>
      </c>
      <c r="S20" s="22"/>
    </row>
    <row r="21" spans="1:19" s="92" customFormat="1" ht="15.65" customHeight="1">
      <c r="A21" s="12"/>
      <c r="B21" s="51"/>
      <c r="C21" s="91"/>
      <c r="D21" s="36"/>
      <c r="E21" s="45"/>
      <c r="F21" s="36"/>
      <c r="G21" s="45"/>
      <c r="H21" s="37"/>
      <c r="I21" s="45"/>
      <c r="J21" s="36"/>
      <c r="K21" s="45"/>
      <c r="L21" s="36"/>
      <c r="M21" s="36"/>
      <c r="N21" s="36"/>
      <c r="O21" s="22"/>
      <c r="P21" s="22"/>
      <c r="Q21" s="22"/>
      <c r="R21" s="22"/>
      <c r="S21" s="22"/>
    </row>
    <row r="22" spans="1:19" s="92" customFormat="1" ht="21.65" customHeight="1" thickBot="1">
      <c r="A22" s="12" t="s">
        <v>123</v>
      </c>
      <c r="B22" s="11"/>
      <c r="C22" s="22"/>
      <c r="D22" s="44">
        <f>SUM(D13:D13,D18,D20)</f>
        <v>20000000</v>
      </c>
      <c r="E22" s="99"/>
      <c r="F22" s="44">
        <f>SUM(F13:F13,F18,F20)</f>
        <v>10598915</v>
      </c>
      <c r="G22" s="99"/>
      <c r="H22" s="44">
        <f>SUM(H13:H13,H18,H20)</f>
        <v>-781972</v>
      </c>
      <c r="I22" s="91"/>
      <c r="J22" s="44">
        <f>SUM(J13:J13,J18,J20)</f>
        <v>-2484701</v>
      </c>
      <c r="K22" s="91"/>
      <c r="L22" s="44">
        <f>SUM(L13:L13,L18,L20)</f>
        <v>-3266673</v>
      </c>
      <c r="M22" s="91"/>
      <c r="N22" s="44">
        <f>SUM(N13:N13,N18,N20)</f>
        <v>979000</v>
      </c>
      <c r="O22" s="22"/>
      <c r="P22" s="44">
        <f>SUM(P13:P13,P18,P20)</f>
        <v>7056891</v>
      </c>
      <c r="Q22" s="22"/>
      <c r="R22" s="44">
        <f>SUM(R13:R13,R18,R20)</f>
        <v>35368133</v>
      </c>
      <c r="S22" s="22"/>
    </row>
    <row r="23" spans="1:19" s="92" customFormat="1" ht="21.65" customHeight="1" thickTop="1">
      <c r="A23" s="10"/>
      <c r="B23" s="11"/>
      <c r="C23" s="22"/>
      <c r="D23" s="17"/>
      <c r="E23" s="14"/>
      <c r="F23" s="17"/>
      <c r="G23" s="14"/>
      <c r="H23" s="30"/>
      <c r="I23" s="22"/>
      <c r="J23" s="17"/>
      <c r="K23" s="22"/>
      <c r="L23" s="17"/>
      <c r="M23" s="22"/>
      <c r="N23" s="17"/>
      <c r="O23" s="22"/>
      <c r="P23" s="22"/>
      <c r="Q23" s="22"/>
      <c r="R23" s="72"/>
      <c r="S23" s="22"/>
    </row>
    <row r="24" spans="1:19" s="92" customFormat="1" ht="21.65" customHeight="1">
      <c r="A24" s="94" t="s">
        <v>124</v>
      </c>
      <c r="B24" s="11"/>
      <c r="C24" s="22"/>
      <c r="D24" s="14"/>
      <c r="E24" s="14"/>
      <c r="F24" s="14"/>
      <c r="G24" s="14"/>
      <c r="H24" s="14"/>
      <c r="I24" s="22"/>
      <c r="J24" s="14"/>
      <c r="K24" s="22"/>
      <c r="L24" s="22"/>
      <c r="M24" s="22"/>
      <c r="N24" s="14"/>
      <c r="O24" s="22"/>
      <c r="P24" s="22"/>
      <c r="Q24" s="22"/>
      <c r="R24" s="22"/>
      <c r="S24" s="22"/>
    </row>
    <row r="25" spans="1:19" s="92" customFormat="1" ht="21.65" customHeight="1">
      <c r="A25" s="12" t="s">
        <v>69</v>
      </c>
      <c r="B25" s="11"/>
      <c r="C25" s="22"/>
      <c r="D25" s="36">
        <v>20000000</v>
      </c>
      <c r="E25" s="45"/>
      <c r="F25" s="36">
        <v>10598915</v>
      </c>
      <c r="G25" s="45"/>
      <c r="H25" s="37">
        <v>-167768</v>
      </c>
      <c r="I25" s="45"/>
      <c r="J25" s="36">
        <v>-2611691</v>
      </c>
      <c r="K25" s="45"/>
      <c r="L25" s="36">
        <f>H25+J25</f>
        <v>-2779459</v>
      </c>
      <c r="M25" s="91"/>
      <c r="N25" s="36">
        <v>1064000</v>
      </c>
      <c r="O25" s="22"/>
      <c r="P25" s="95">
        <v>6733786</v>
      </c>
      <c r="Q25" s="22"/>
      <c r="R25" s="95">
        <f>D25+F25+L25+N25+P25</f>
        <v>35617242</v>
      </c>
      <c r="S25" s="22"/>
    </row>
    <row r="26" spans="1:19" s="92" customFormat="1" ht="21.65" customHeight="1">
      <c r="A26" s="12"/>
      <c r="B26" s="11"/>
      <c r="C26" s="22"/>
      <c r="D26" s="36"/>
      <c r="E26" s="45"/>
      <c r="F26" s="36"/>
      <c r="G26" s="45"/>
      <c r="H26" s="37"/>
      <c r="I26" s="45"/>
      <c r="J26" s="36"/>
      <c r="K26" s="45"/>
      <c r="L26" s="36"/>
      <c r="M26" s="91"/>
      <c r="N26" s="36"/>
      <c r="O26" s="22"/>
      <c r="P26" s="97"/>
      <c r="Q26" s="22"/>
      <c r="R26" s="95"/>
      <c r="S26" s="22"/>
    </row>
    <row r="27" spans="1:19" s="92" customFormat="1" ht="21.65" customHeight="1">
      <c r="A27" s="12" t="s">
        <v>140</v>
      </c>
      <c r="B27" s="11"/>
      <c r="C27" s="22"/>
      <c r="D27" s="36"/>
      <c r="E27" s="45"/>
      <c r="F27" s="36"/>
      <c r="G27" s="45"/>
      <c r="H27" s="37"/>
      <c r="I27" s="45"/>
      <c r="J27" s="36"/>
      <c r="K27" s="45"/>
      <c r="L27" s="36"/>
      <c r="M27" s="91"/>
      <c r="N27" s="36"/>
      <c r="O27" s="22"/>
      <c r="P27" s="97"/>
      <c r="Q27" s="22"/>
      <c r="R27" s="95"/>
      <c r="S27" s="22"/>
    </row>
    <row r="28" spans="1:19" s="92" customFormat="1" ht="21.65" customHeight="1">
      <c r="A28" s="89" t="s">
        <v>76</v>
      </c>
      <c r="B28" s="11"/>
      <c r="C28" s="22"/>
      <c r="D28" s="17">
        <v>0</v>
      </c>
      <c r="E28" s="19"/>
      <c r="F28" s="17">
        <v>0</v>
      </c>
      <c r="G28" s="19"/>
      <c r="H28" s="30">
        <v>0</v>
      </c>
      <c r="I28" s="19"/>
      <c r="J28" s="17">
        <v>0</v>
      </c>
      <c r="K28" s="19"/>
      <c r="L28" s="17">
        <v>0</v>
      </c>
      <c r="M28" s="22"/>
      <c r="N28" s="17">
        <f>SUM(D28:L28)</f>
        <v>0</v>
      </c>
      <c r="O28" s="22"/>
      <c r="P28" s="41">
        <f>PL!D98</f>
        <v>1399150</v>
      </c>
      <c r="Q28" s="22"/>
      <c r="R28" s="41">
        <f>D28+F28+L28+N28+P28</f>
        <v>1399150</v>
      </c>
      <c r="S28" s="22"/>
    </row>
    <row r="29" spans="1:19" s="92" customFormat="1" ht="21.65" customHeight="1">
      <c r="A29" s="89" t="s">
        <v>77</v>
      </c>
      <c r="B29" s="11"/>
      <c r="C29" s="22"/>
      <c r="D29" s="17">
        <v>0</v>
      </c>
      <c r="E29" s="46"/>
      <c r="F29" s="17">
        <v>0</v>
      </c>
      <c r="G29" s="46"/>
      <c r="H29" s="30">
        <f>PL!D115</f>
        <v>610803</v>
      </c>
      <c r="I29" s="19"/>
      <c r="J29" s="17">
        <f>PL!D122</f>
        <v>473361</v>
      </c>
      <c r="K29" s="19"/>
      <c r="L29" s="17">
        <f>H29+J29</f>
        <v>1084164</v>
      </c>
      <c r="M29" s="17"/>
      <c r="N29" s="17">
        <v>0</v>
      </c>
      <c r="O29" s="22"/>
      <c r="P29" s="41">
        <v>0</v>
      </c>
      <c r="Q29" s="22"/>
      <c r="R29" s="41">
        <f>D29+F29+L29+N29+P29</f>
        <v>1084164</v>
      </c>
      <c r="S29" s="22"/>
    </row>
    <row r="30" spans="1:19" s="92" customFormat="1" ht="21.65" customHeight="1">
      <c r="A30" s="12" t="s">
        <v>165</v>
      </c>
      <c r="B30" s="51"/>
      <c r="C30" s="91"/>
      <c r="D30" s="38">
        <f>SUM(D28:D29)</f>
        <v>0</v>
      </c>
      <c r="E30" s="45"/>
      <c r="F30" s="38">
        <f>SUM(F28:F29)</f>
        <v>0</v>
      </c>
      <c r="G30" s="45"/>
      <c r="H30" s="38">
        <f>SUM(H28:H29)</f>
        <v>610803</v>
      </c>
      <c r="I30" s="45"/>
      <c r="J30" s="38">
        <f>SUM(J29)</f>
        <v>473361</v>
      </c>
      <c r="K30" s="45"/>
      <c r="L30" s="38">
        <f>SUM(L28:L29)</f>
        <v>1084164</v>
      </c>
      <c r="M30" s="36"/>
      <c r="N30" s="38">
        <f>SUM(N28:N29)</f>
        <v>0</v>
      </c>
      <c r="O30" s="91"/>
      <c r="P30" s="69">
        <f>SUM(P28:P29)</f>
        <v>1399150</v>
      </c>
      <c r="Q30" s="91"/>
      <c r="R30" s="69">
        <f>D30+F30+L30+N30+P30</f>
        <v>2483314</v>
      </c>
      <c r="S30" s="22"/>
    </row>
    <row r="31" spans="1:19" s="92" customFormat="1" ht="21.65" customHeight="1">
      <c r="A31" s="12"/>
      <c r="B31" s="51"/>
      <c r="C31" s="91"/>
      <c r="D31" s="36"/>
      <c r="E31" s="45"/>
      <c r="F31" s="36"/>
      <c r="G31" s="45"/>
      <c r="H31" s="36"/>
      <c r="I31" s="45"/>
      <c r="J31" s="36"/>
      <c r="K31" s="45"/>
      <c r="L31" s="36"/>
      <c r="M31" s="36"/>
      <c r="N31" s="36"/>
      <c r="O31" s="22"/>
      <c r="P31" s="22"/>
      <c r="Q31" s="22"/>
      <c r="R31" s="22"/>
      <c r="S31" s="22"/>
    </row>
    <row r="32" spans="1:19" s="92" customFormat="1" ht="21.65" customHeight="1">
      <c r="A32" s="12" t="s">
        <v>141</v>
      </c>
      <c r="B32" s="11">
        <v>7.1</v>
      </c>
      <c r="C32" s="91"/>
      <c r="D32" s="47">
        <v>0</v>
      </c>
      <c r="E32" s="48"/>
      <c r="F32" s="47">
        <v>0</v>
      </c>
      <c r="G32" s="48"/>
      <c r="H32" s="47">
        <v>0</v>
      </c>
      <c r="I32" s="48"/>
      <c r="J32" s="47">
        <f>452484</f>
        <v>452484</v>
      </c>
      <c r="K32" s="48"/>
      <c r="L32" s="47">
        <f>H32+J32</f>
        <v>452484</v>
      </c>
      <c r="M32" s="45">
        <v>0</v>
      </c>
      <c r="N32" s="47">
        <v>0</v>
      </c>
      <c r="O32" s="45">
        <v>0</v>
      </c>
      <c r="P32" s="47">
        <f>-L32</f>
        <v>-452484</v>
      </c>
      <c r="Q32" s="36">
        <v>0</v>
      </c>
      <c r="R32" s="47">
        <v>0</v>
      </c>
      <c r="S32" s="22"/>
    </row>
    <row r="33" spans="1:19" s="92" customFormat="1" ht="15.65" customHeight="1">
      <c r="A33" s="12"/>
      <c r="B33" s="51"/>
      <c r="C33" s="91"/>
      <c r="D33" s="36"/>
      <c r="E33" s="45"/>
      <c r="F33" s="36"/>
      <c r="G33" s="45"/>
      <c r="H33" s="37"/>
      <c r="I33" s="45"/>
      <c r="J33" s="36"/>
      <c r="K33" s="45"/>
      <c r="L33" s="36"/>
      <c r="M33" s="36"/>
      <c r="N33" s="36"/>
      <c r="O33" s="22"/>
      <c r="P33" s="22"/>
      <c r="Q33" s="22"/>
      <c r="R33" s="22"/>
      <c r="S33" s="22"/>
    </row>
    <row r="34" spans="1:19" s="92" customFormat="1" ht="21.65" customHeight="1" thickBot="1">
      <c r="A34" s="12" t="s">
        <v>125</v>
      </c>
      <c r="B34" s="11"/>
      <c r="C34" s="22"/>
      <c r="D34" s="44">
        <f>D25+D30+D32</f>
        <v>20000000</v>
      </c>
      <c r="E34" s="99"/>
      <c r="F34" s="44">
        <f>F25+F30+F32</f>
        <v>10598915</v>
      </c>
      <c r="G34" s="99"/>
      <c r="H34" s="44">
        <f>H25+H30+H32</f>
        <v>443035</v>
      </c>
      <c r="I34" s="91"/>
      <c r="J34" s="44">
        <f>J25+J30+J32</f>
        <v>-1685846</v>
      </c>
      <c r="K34" s="91"/>
      <c r="L34" s="44">
        <f>L25+L30+L32</f>
        <v>-1242811</v>
      </c>
      <c r="M34" s="91"/>
      <c r="N34" s="44">
        <f>N25+N30+N32</f>
        <v>1064000</v>
      </c>
      <c r="O34" s="22"/>
      <c r="P34" s="44">
        <f>P25+P30+P32</f>
        <v>7680452</v>
      </c>
      <c r="Q34" s="22"/>
      <c r="R34" s="44">
        <f>R25+R30+R32</f>
        <v>38100556</v>
      </c>
      <c r="S34" s="22"/>
    </row>
    <row r="35" spans="1:19" ht="21.65" customHeight="1" thickTop="1">
      <c r="B35" s="100"/>
      <c r="C35" s="103"/>
      <c r="D35" s="104"/>
      <c r="E35" s="101"/>
      <c r="F35" s="104"/>
      <c r="G35" s="101"/>
      <c r="H35" s="103"/>
      <c r="I35" s="101"/>
      <c r="J35" s="103"/>
      <c r="K35" s="103"/>
      <c r="L35" s="104"/>
      <c r="M35" s="101"/>
      <c r="N35" s="104"/>
      <c r="O35" s="101"/>
      <c r="P35" s="104"/>
      <c r="Q35" s="101"/>
      <c r="R35" s="104"/>
      <c r="S35" s="101"/>
    </row>
  </sheetData>
  <mergeCells count="3">
    <mergeCell ref="H3:L3"/>
    <mergeCell ref="N3:P3"/>
    <mergeCell ref="D11:R11"/>
  </mergeCells>
  <pageMargins left="0.7" right="0.7" top="0.48" bottom="0.5" header="0.5" footer="0.5"/>
  <pageSetup paperSize="9" scale="64" firstPageNumber="9" orientation="landscape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904B3-5CE5-4F04-9BCE-FE5615BC05A9}">
  <dimension ref="A1:F82"/>
  <sheetViews>
    <sheetView showGridLines="0" tabSelected="1" view="pageBreakPreview" topLeftCell="A69" zoomScale="70" zoomScaleNormal="55" zoomScaleSheetLayoutView="70" zoomScalePageLayoutView="55" workbookViewId="0">
      <selection activeCell="C39" sqref="C39"/>
    </sheetView>
  </sheetViews>
  <sheetFormatPr defaultColWidth="10.81640625" defaultRowHeight="21.65" customHeight="1"/>
  <cols>
    <col min="1" max="1" width="69.453125" style="10" customWidth="1"/>
    <col min="2" max="2" width="2.54296875" style="10" customWidth="1"/>
    <col min="3" max="3" width="14.1796875" style="20" customWidth="1"/>
    <col min="4" max="4" width="1.81640625" style="10" customWidth="1"/>
    <col min="5" max="5" width="14.1796875" style="20" customWidth="1"/>
    <col min="6" max="6" width="10.81640625" style="10"/>
    <col min="7" max="16384" width="10.81640625" style="2"/>
  </cols>
  <sheetData>
    <row r="1" spans="1:5" ht="21.65" customHeight="1">
      <c r="A1" s="9" t="s">
        <v>49</v>
      </c>
      <c r="B1" s="12"/>
      <c r="C1" s="7"/>
      <c r="D1" s="6"/>
      <c r="E1" s="27"/>
    </row>
    <row r="2" spans="1:5" ht="21.65" customHeight="1">
      <c r="A2" s="21" t="s">
        <v>85</v>
      </c>
      <c r="B2" s="12"/>
      <c r="C2" s="7"/>
      <c r="D2" s="6"/>
      <c r="E2" s="7"/>
    </row>
    <row r="3" spans="1:5" ht="17.149999999999999" customHeight="1">
      <c r="A3" s="21"/>
      <c r="B3" s="12"/>
      <c r="C3" s="113"/>
      <c r="D3" s="113"/>
      <c r="E3" s="113"/>
    </row>
    <row r="4" spans="1:5" ht="21" customHeight="1">
      <c r="A4" s="21"/>
      <c r="B4" s="12"/>
      <c r="C4" s="114" t="s">
        <v>113</v>
      </c>
      <c r="D4" s="114"/>
      <c r="E4" s="114"/>
    </row>
    <row r="5" spans="1:5" ht="21" customHeight="1">
      <c r="C5" s="115" t="s">
        <v>112</v>
      </c>
      <c r="D5" s="114"/>
      <c r="E5" s="114"/>
    </row>
    <row r="6" spans="1:5" ht="21" customHeight="1">
      <c r="C6" s="55">
        <v>2024</v>
      </c>
      <c r="E6" s="55">
        <v>2023</v>
      </c>
    </row>
    <row r="7" spans="1:5" ht="21" customHeight="1">
      <c r="C7" s="112" t="s">
        <v>70</v>
      </c>
      <c r="D7" s="112"/>
      <c r="E7" s="112"/>
    </row>
    <row r="8" spans="1:5" ht="21" customHeight="1">
      <c r="A8" s="43" t="s">
        <v>7</v>
      </c>
      <c r="B8" s="12"/>
    </row>
    <row r="9" spans="1:5" ht="21" customHeight="1">
      <c r="A9" s="10" t="s">
        <v>79</v>
      </c>
      <c r="C9" s="41">
        <f>PL!D96</f>
        <v>1742983</v>
      </c>
      <c r="D9" s="41"/>
      <c r="E9" s="41">
        <v>1683474</v>
      </c>
    </row>
    <row r="10" spans="1:5" ht="21" customHeight="1">
      <c r="A10" s="62" t="s">
        <v>80</v>
      </c>
      <c r="B10" s="13"/>
      <c r="C10" s="41"/>
      <c r="D10" s="41"/>
      <c r="E10" s="41"/>
    </row>
    <row r="11" spans="1:5" ht="21" customHeight="1">
      <c r="A11" s="62" t="s">
        <v>81</v>
      </c>
      <c r="B11" s="13"/>
      <c r="C11" s="41"/>
      <c r="D11" s="41"/>
      <c r="E11" s="41"/>
    </row>
    <row r="12" spans="1:5" ht="21" customHeight="1">
      <c r="A12" s="60" t="s">
        <v>16</v>
      </c>
      <c r="B12" s="60"/>
      <c r="C12" s="41">
        <v>332682</v>
      </c>
      <c r="D12" s="41"/>
      <c r="E12" s="41">
        <v>332903</v>
      </c>
    </row>
    <row r="13" spans="1:5" ht="21" customHeight="1">
      <c r="A13" s="60" t="s">
        <v>59</v>
      </c>
      <c r="B13" s="60"/>
      <c r="C13" s="41">
        <v>1132972</v>
      </c>
      <c r="D13" s="41"/>
      <c r="E13" s="41">
        <v>1553752</v>
      </c>
    </row>
    <row r="14" spans="1:5" ht="21" customHeight="1">
      <c r="A14" s="60" t="s">
        <v>63</v>
      </c>
      <c r="B14" s="60"/>
      <c r="C14" s="41">
        <v>34956</v>
      </c>
      <c r="D14" s="41"/>
      <c r="E14" s="41">
        <v>32236</v>
      </c>
    </row>
    <row r="15" spans="1:5" ht="21" customHeight="1">
      <c r="A15" s="60" t="s">
        <v>64</v>
      </c>
      <c r="B15" s="60"/>
      <c r="C15" s="41">
        <v>64971</v>
      </c>
      <c r="D15" s="41"/>
      <c r="E15" s="41">
        <v>633</v>
      </c>
    </row>
    <row r="16" spans="1:5" ht="21" customHeight="1">
      <c r="A16" s="60" t="s">
        <v>174</v>
      </c>
      <c r="B16" s="60"/>
      <c r="C16" s="41">
        <v>420706</v>
      </c>
      <c r="D16" s="41"/>
      <c r="E16" s="41">
        <v>402335</v>
      </c>
    </row>
    <row r="17" spans="1:5" ht="21" customHeight="1">
      <c r="A17" s="60" t="s">
        <v>173</v>
      </c>
      <c r="B17" s="60"/>
      <c r="C17" s="41">
        <v>-1431</v>
      </c>
      <c r="D17" s="41"/>
      <c r="E17" s="41">
        <v>-567</v>
      </c>
    </row>
    <row r="18" spans="1:5" ht="21" customHeight="1">
      <c r="A18" s="60" t="s">
        <v>179</v>
      </c>
      <c r="B18" s="60"/>
      <c r="C18" s="41">
        <v>1433</v>
      </c>
      <c r="D18" s="41"/>
      <c r="E18" s="41">
        <v>-379</v>
      </c>
    </row>
    <row r="19" spans="1:5" ht="21" customHeight="1">
      <c r="A19" s="60" t="s">
        <v>175</v>
      </c>
      <c r="B19" s="60"/>
      <c r="C19" s="41">
        <v>25619</v>
      </c>
      <c r="D19" s="41"/>
      <c r="E19" s="41">
        <v>-10856</v>
      </c>
    </row>
    <row r="20" spans="1:5" ht="21" customHeight="1">
      <c r="A20" s="60" t="s">
        <v>22</v>
      </c>
      <c r="B20" s="60"/>
      <c r="C20" s="41">
        <v>-5248845</v>
      </c>
      <c r="D20" s="41"/>
      <c r="E20" s="105">
        <v>-5248744</v>
      </c>
    </row>
    <row r="21" spans="1:5" ht="21" customHeight="1">
      <c r="A21" s="60" t="s">
        <v>41</v>
      </c>
      <c r="B21" s="60"/>
      <c r="C21" s="41">
        <v>-154301</v>
      </c>
      <c r="D21" s="42"/>
      <c r="E21" s="106">
        <v>-314323</v>
      </c>
    </row>
    <row r="22" spans="1:5" ht="21" customHeight="1">
      <c r="A22" s="10" t="s">
        <v>23</v>
      </c>
      <c r="C22" s="41">
        <v>8667801</v>
      </c>
      <c r="D22" s="41"/>
      <c r="E22" s="105">
        <v>6962344</v>
      </c>
    </row>
    <row r="23" spans="1:5" ht="21" customHeight="1">
      <c r="A23" s="60" t="s">
        <v>24</v>
      </c>
      <c r="B23" s="60"/>
      <c r="C23" s="41">
        <v>-4280679</v>
      </c>
      <c r="D23" s="42"/>
      <c r="E23" s="106">
        <v>-2880995</v>
      </c>
    </row>
    <row r="24" spans="1:5" ht="21" customHeight="1">
      <c r="A24" s="60" t="s">
        <v>54</v>
      </c>
      <c r="B24" s="60"/>
      <c r="C24" s="107">
        <v>-579912</v>
      </c>
      <c r="D24" s="42"/>
      <c r="E24" s="107">
        <v>-681849</v>
      </c>
    </row>
    <row r="25" spans="1:5" ht="21" customHeight="1">
      <c r="A25" s="13" t="s">
        <v>82</v>
      </c>
      <c r="B25" s="65"/>
      <c r="C25" s="41">
        <f>SUM(C9:C24)</f>
        <v>2158955</v>
      </c>
      <c r="D25" s="41"/>
      <c r="E25" s="105">
        <f>SUM(E9:E24)</f>
        <v>1829964</v>
      </c>
    </row>
    <row r="26" spans="1:5" ht="21" customHeight="1">
      <c r="A26" s="13"/>
      <c r="B26" s="65"/>
      <c r="C26" s="41"/>
      <c r="D26" s="41"/>
      <c r="E26" s="105"/>
    </row>
    <row r="27" spans="1:5" ht="21" customHeight="1">
      <c r="A27" s="62" t="s">
        <v>142</v>
      </c>
      <c r="B27" s="13"/>
      <c r="C27" s="41"/>
      <c r="D27" s="41"/>
      <c r="E27" s="105"/>
    </row>
    <row r="28" spans="1:5" ht="21" customHeight="1">
      <c r="A28" s="60" t="s">
        <v>5</v>
      </c>
      <c r="B28" s="60"/>
      <c r="C28" s="41">
        <v>12738053</v>
      </c>
      <c r="D28" s="41"/>
      <c r="E28" s="105">
        <v>20381106</v>
      </c>
    </row>
    <row r="29" spans="1:5" ht="21" customHeight="1">
      <c r="A29" s="60" t="s">
        <v>30</v>
      </c>
      <c r="B29" s="60"/>
      <c r="C29" s="41">
        <v>-8164130</v>
      </c>
      <c r="D29" s="41"/>
      <c r="E29" s="105">
        <v>-14596410</v>
      </c>
    </row>
    <row r="30" spans="1:5" ht="21" customHeight="1">
      <c r="A30" s="60" t="s">
        <v>164</v>
      </c>
      <c r="B30" s="60"/>
      <c r="C30" s="41">
        <v>179839</v>
      </c>
      <c r="D30" s="41"/>
      <c r="E30" s="105">
        <v>16834</v>
      </c>
    </row>
    <row r="31" spans="1:5" ht="21" customHeight="1">
      <c r="A31" s="60" t="s">
        <v>8</v>
      </c>
      <c r="B31" s="60"/>
      <c r="C31" s="41">
        <v>-713332</v>
      </c>
      <c r="D31" s="41"/>
      <c r="E31" s="105">
        <v>-117297</v>
      </c>
    </row>
    <row r="32" spans="1:5" ht="21" customHeight="1">
      <c r="A32" s="60"/>
      <c r="B32" s="60"/>
      <c r="C32" s="41"/>
      <c r="D32" s="41"/>
      <c r="E32" s="105"/>
    </row>
    <row r="33" spans="1:5" ht="21" customHeight="1">
      <c r="A33" s="64" t="s">
        <v>143</v>
      </c>
      <c r="B33" s="60"/>
      <c r="C33" s="13"/>
      <c r="D33" s="42"/>
      <c r="E33" s="108"/>
    </row>
    <row r="34" spans="1:5" ht="21" customHeight="1">
      <c r="A34" s="60" t="s">
        <v>6</v>
      </c>
      <c r="B34" s="60"/>
      <c r="C34" s="28">
        <v>-3336431</v>
      </c>
      <c r="D34" s="28"/>
      <c r="E34" s="109">
        <v>538821</v>
      </c>
    </row>
    <row r="35" spans="1:5" ht="21" customHeight="1">
      <c r="A35" s="60" t="s">
        <v>5</v>
      </c>
      <c r="B35" s="60"/>
      <c r="C35" s="42">
        <v>-919464</v>
      </c>
      <c r="D35" s="42"/>
      <c r="E35" s="106">
        <v>-1704621</v>
      </c>
    </row>
    <row r="36" spans="1:5" ht="21" customHeight="1">
      <c r="A36" s="10" t="s">
        <v>17</v>
      </c>
      <c r="C36" s="41">
        <v>203656</v>
      </c>
      <c r="D36" s="41"/>
      <c r="E36" s="105">
        <v>441283</v>
      </c>
    </row>
    <row r="37" spans="1:5" ht="21" customHeight="1">
      <c r="A37" s="10" t="s">
        <v>44</v>
      </c>
      <c r="C37" s="28">
        <v>-4892000</v>
      </c>
      <c r="D37" s="28"/>
      <c r="E37" s="109">
        <v>-6498000</v>
      </c>
    </row>
    <row r="38" spans="1:5" ht="21" customHeight="1">
      <c r="A38" s="60" t="s">
        <v>46</v>
      </c>
      <c r="B38" s="60"/>
      <c r="C38" s="28">
        <v>-61834</v>
      </c>
      <c r="D38" s="28"/>
      <c r="E38" s="109">
        <v>-59865</v>
      </c>
    </row>
    <row r="39" spans="1:5" ht="21" customHeight="1">
      <c r="A39" s="60" t="s">
        <v>55</v>
      </c>
      <c r="B39" s="60"/>
      <c r="C39" s="41">
        <v>-19144</v>
      </c>
      <c r="D39" s="28"/>
      <c r="E39" s="105">
        <v>869</v>
      </c>
    </row>
    <row r="40" spans="1:5" ht="21" customHeight="1">
      <c r="A40" s="60" t="s">
        <v>62</v>
      </c>
      <c r="B40" s="60"/>
      <c r="C40" s="41">
        <v>76041</v>
      </c>
      <c r="D40" s="28"/>
      <c r="E40" s="105">
        <v>61067</v>
      </c>
    </row>
    <row r="41" spans="1:5" ht="21" customHeight="1">
      <c r="A41" s="13" t="s">
        <v>9</v>
      </c>
      <c r="B41" s="13"/>
      <c r="C41" s="28">
        <v>369134</v>
      </c>
      <c r="D41" s="42"/>
      <c r="E41" s="109">
        <v>-139489</v>
      </c>
    </row>
    <row r="42" spans="1:5" ht="21" customHeight="1">
      <c r="A42" s="65" t="s">
        <v>144</v>
      </c>
      <c r="B42" s="65"/>
      <c r="C42" s="66">
        <f>SUM(C25:C41)</f>
        <v>-2380657</v>
      </c>
      <c r="D42" s="67"/>
      <c r="E42" s="110">
        <f>SUM(E25:E41)</f>
        <v>154262</v>
      </c>
    </row>
    <row r="43" spans="1:5" ht="21" customHeight="1">
      <c r="A43" s="65"/>
      <c r="B43" s="65"/>
      <c r="C43" s="67"/>
      <c r="D43" s="67"/>
      <c r="E43" s="67"/>
    </row>
    <row r="44" spans="1:5" ht="15" customHeight="1">
      <c r="A44" s="13"/>
      <c r="B44" s="13"/>
      <c r="C44" s="27"/>
      <c r="D44" s="68"/>
      <c r="E44" s="27"/>
    </row>
    <row r="45" spans="1:5" ht="21.65" customHeight="1">
      <c r="A45" s="9" t="s">
        <v>49</v>
      </c>
      <c r="B45" s="12"/>
      <c r="C45" s="27"/>
      <c r="D45" s="68"/>
      <c r="E45" s="27"/>
    </row>
    <row r="46" spans="1:5" ht="21.65" customHeight="1">
      <c r="A46" s="21" t="s">
        <v>85</v>
      </c>
      <c r="B46" s="12"/>
      <c r="C46" s="7"/>
      <c r="D46" s="6"/>
      <c r="E46" s="7"/>
    </row>
    <row r="47" spans="1:5" ht="17.149999999999999" customHeight="1">
      <c r="A47" s="21"/>
      <c r="B47" s="12"/>
      <c r="C47" s="7"/>
      <c r="D47" s="6"/>
      <c r="E47" s="7"/>
    </row>
    <row r="48" spans="1:5" ht="21.65" customHeight="1">
      <c r="A48" s="12"/>
      <c r="B48" s="12"/>
      <c r="C48" s="114" t="s">
        <v>113</v>
      </c>
      <c r="D48" s="114"/>
      <c r="E48" s="114"/>
    </row>
    <row r="49" spans="1:5" ht="21.65" customHeight="1">
      <c r="C49" s="115" t="s">
        <v>112</v>
      </c>
      <c r="D49" s="114"/>
      <c r="E49" s="114"/>
    </row>
    <row r="50" spans="1:5" ht="21.65" customHeight="1">
      <c r="C50" s="55">
        <v>2024</v>
      </c>
      <c r="E50" s="55">
        <v>2023</v>
      </c>
    </row>
    <row r="51" spans="1:5" ht="21.65" customHeight="1">
      <c r="C51" s="112" t="s">
        <v>70</v>
      </c>
      <c r="D51" s="112"/>
      <c r="E51" s="112"/>
    </row>
    <row r="52" spans="1:5" ht="21.65" customHeight="1">
      <c r="A52" s="43" t="s">
        <v>10</v>
      </c>
      <c r="B52" s="12"/>
      <c r="C52" s="118"/>
      <c r="D52" s="118"/>
      <c r="E52" s="118"/>
    </row>
    <row r="53" spans="1:5" ht="21.65" customHeight="1">
      <c r="A53" s="10" t="s">
        <v>148</v>
      </c>
      <c r="B53" s="12"/>
      <c r="C53" s="20">
        <v>545196</v>
      </c>
      <c r="E53" s="41">
        <v>506476</v>
      </c>
    </row>
    <row r="54" spans="1:5" ht="21.65" customHeight="1">
      <c r="A54" s="10" t="s">
        <v>149</v>
      </c>
      <c r="B54" s="12"/>
      <c r="C54" s="20">
        <v>154301</v>
      </c>
      <c r="E54" s="41">
        <v>314323</v>
      </c>
    </row>
    <row r="55" spans="1:5" ht="21.65" customHeight="1">
      <c r="A55" s="10" t="s">
        <v>146</v>
      </c>
      <c r="C55" s="42">
        <v>-49510</v>
      </c>
      <c r="D55" s="42"/>
      <c r="E55" s="41">
        <v>-1184902</v>
      </c>
    </row>
    <row r="56" spans="1:5" ht="21.65" customHeight="1">
      <c r="A56" s="10" t="s">
        <v>111</v>
      </c>
      <c r="C56" s="42"/>
      <c r="D56" s="42"/>
    </row>
    <row r="57" spans="1:5" ht="21.65" customHeight="1">
      <c r="A57" s="13" t="s">
        <v>66</v>
      </c>
      <c r="B57" s="13"/>
      <c r="C57" s="42">
        <v>134675</v>
      </c>
      <c r="D57" s="41"/>
      <c r="E57" s="20">
        <v>56780</v>
      </c>
    </row>
    <row r="58" spans="1:5" ht="21.65" customHeight="1">
      <c r="A58" s="13" t="s">
        <v>147</v>
      </c>
      <c r="B58" s="13"/>
      <c r="C58" s="41"/>
      <c r="D58" s="41"/>
      <c r="E58" s="41"/>
    </row>
    <row r="59" spans="1:5" ht="21.65" customHeight="1">
      <c r="A59" s="13" t="s">
        <v>51</v>
      </c>
      <c r="B59" s="13"/>
      <c r="C59" s="41">
        <v>-9721509</v>
      </c>
      <c r="D59" s="41"/>
      <c r="E59" s="42">
        <v>-5539780</v>
      </c>
    </row>
    <row r="60" spans="1:5" ht="21.65" customHeight="1">
      <c r="A60" s="13" t="s">
        <v>151</v>
      </c>
      <c r="B60" s="13"/>
      <c r="C60" s="41"/>
      <c r="D60" s="41"/>
      <c r="E60" s="41"/>
    </row>
    <row r="61" spans="1:5" ht="21.65" customHeight="1">
      <c r="A61" s="13" t="s">
        <v>152</v>
      </c>
      <c r="C61" s="41">
        <v>11122381</v>
      </c>
      <c r="D61" s="41"/>
      <c r="E61" s="42">
        <v>5007460</v>
      </c>
    </row>
    <row r="62" spans="1:5" ht="21.65" customHeight="1">
      <c r="A62" s="10" t="s">
        <v>145</v>
      </c>
      <c r="C62" s="42"/>
      <c r="D62" s="41"/>
      <c r="E62" s="42"/>
    </row>
    <row r="63" spans="1:5" ht="21.65" customHeight="1">
      <c r="A63" s="10" t="s">
        <v>67</v>
      </c>
      <c r="C63" s="42">
        <v>770309</v>
      </c>
      <c r="D63" s="41"/>
      <c r="E63" s="41">
        <v>894186</v>
      </c>
    </row>
    <row r="64" spans="1:5" ht="21.65" customHeight="1">
      <c r="A64" s="10" t="s">
        <v>153</v>
      </c>
      <c r="C64" s="42">
        <v>-135076</v>
      </c>
      <c r="D64" s="41"/>
      <c r="E64" s="42">
        <v>-97584</v>
      </c>
    </row>
    <row r="65" spans="1:5" ht="21.65" customHeight="1">
      <c r="A65" s="10" t="s">
        <v>56</v>
      </c>
      <c r="C65" s="42">
        <v>1762</v>
      </c>
      <c r="D65" s="41"/>
      <c r="E65" s="42">
        <v>1102</v>
      </c>
    </row>
    <row r="66" spans="1:5" ht="21.65" customHeight="1">
      <c r="A66" s="13" t="s">
        <v>150</v>
      </c>
      <c r="B66" s="13"/>
      <c r="C66" s="41">
        <v>-129049</v>
      </c>
      <c r="D66" s="41"/>
      <c r="E66" s="41">
        <v>-56847</v>
      </c>
    </row>
    <row r="67" spans="1:5" ht="21.65" customHeight="1">
      <c r="A67" s="12" t="s">
        <v>108</v>
      </c>
      <c r="B67" s="12"/>
      <c r="C67" s="69">
        <f>SUM(C53:C66)</f>
        <v>2693480</v>
      </c>
      <c r="D67" s="67"/>
      <c r="E67" s="69">
        <f>SUM(E53:E66)</f>
        <v>-98786</v>
      </c>
    </row>
    <row r="68" spans="1:5" ht="21.65" customHeight="1">
      <c r="A68" s="12"/>
      <c r="B68" s="12"/>
      <c r="C68" s="41"/>
      <c r="D68" s="42"/>
      <c r="E68" s="41"/>
    </row>
    <row r="69" spans="1:5" ht="21.65" customHeight="1">
      <c r="A69" s="43" t="s">
        <v>48</v>
      </c>
      <c r="B69" s="12"/>
      <c r="C69" s="41"/>
      <c r="D69" s="42"/>
      <c r="E69" s="41"/>
    </row>
    <row r="70" spans="1:5" ht="21.65" customHeight="1">
      <c r="A70" s="10" t="s">
        <v>61</v>
      </c>
      <c r="B70" s="12"/>
      <c r="C70" s="41">
        <v>-174194</v>
      </c>
      <c r="D70" s="42"/>
      <c r="E70" s="41">
        <v>-175215</v>
      </c>
    </row>
    <row r="71" spans="1:5" ht="21.65" customHeight="1">
      <c r="A71" s="12" t="s">
        <v>68</v>
      </c>
      <c r="B71" s="12"/>
      <c r="C71" s="69">
        <f>SUM(C70:C70)</f>
        <v>-174194</v>
      </c>
      <c r="D71" s="67"/>
      <c r="E71" s="69">
        <f>SUM(E70:E70)</f>
        <v>-175215</v>
      </c>
    </row>
    <row r="72" spans="1:5" ht="21.65" customHeight="1">
      <c r="A72" s="12"/>
      <c r="B72" s="12"/>
      <c r="C72" s="41"/>
      <c r="D72" s="42"/>
      <c r="E72" s="41"/>
    </row>
    <row r="73" spans="1:5" ht="21.65" customHeight="1">
      <c r="A73" s="12" t="s">
        <v>154</v>
      </c>
      <c r="B73" s="12"/>
      <c r="C73" s="67">
        <f>C42+C67+C71</f>
        <v>138629</v>
      </c>
      <c r="D73" s="67"/>
      <c r="E73" s="67">
        <f>E42+E67+E71</f>
        <v>-119739</v>
      </c>
    </row>
    <row r="74" spans="1:5" ht="21.65" customHeight="1">
      <c r="A74" s="10" t="s">
        <v>155</v>
      </c>
      <c r="B74" s="12"/>
      <c r="C74" s="63">
        <f>BS!G8</f>
        <v>691375</v>
      </c>
      <c r="D74" s="28"/>
      <c r="E74" s="63">
        <v>704935</v>
      </c>
    </row>
    <row r="75" spans="1:5" ht="21.65" customHeight="1" thickBot="1">
      <c r="A75" s="12" t="s">
        <v>156</v>
      </c>
      <c r="B75" s="12"/>
      <c r="C75" s="70">
        <f>SUM(C73:C74)</f>
        <v>830004</v>
      </c>
      <c r="D75" s="67"/>
      <c r="E75" s="70">
        <f>SUM(E73:E74)</f>
        <v>585196</v>
      </c>
    </row>
    <row r="76" spans="1:5" ht="21.65" customHeight="1" thickTop="1">
      <c r="C76" s="111"/>
      <c r="D76" s="71"/>
      <c r="E76" s="71"/>
    </row>
    <row r="77" spans="1:5" ht="21.65" customHeight="1">
      <c r="A77" s="12" t="s">
        <v>86</v>
      </c>
      <c r="B77" s="12"/>
      <c r="C77" s="56"/>
      <c r="D77" s="68"/>
      <c r="E77" s="56"/>
    </row>
    <row r="78" spans="1:5" ht="21.65" customHeight="1">
      <c r="A78" s="10" t="s">
        <v>87</v>
      </c>
      <c r="C78" s="56"/>
      <c r="D78" s="68"/>
      <c r="E78" s="56"/>
    </row>
    <row r="79" spans="1:5" ht="21.65" customHeight="1">
      <c r="A79" s="10" t="s">
        <v>167</v>
      </c>
      <c r="C79" s="42">
        <v>119026</v>
      </c>
      <c r="D79" s="68"/>
      <c r="E79" s="56">
        <v>34773</v>
      </c>
    </row>
    <row r="80" spans="1:5" ht="21.65" customHeight="1">
      <c r="A80" s="10" t="s">
        <v>166</v>
      </c>
      <c r="C80" s="41">
        <v>0</v>
      </c>
      <c r="D80" s="68"/>
      <c r="E80" s="61">
        <v>7537722</v>
      </c>
    </row>
    <row r="81" spans="1:5" ht="21.65" customHeight="1">
      <c r="C81" s="61"/>
      <c r="D81" s="68"/>
      <c r="E81" s="61"/>
    </row>
    <row r="82" spans="1:5" ht="21.65" customHeight="1">
      <c r="A82" s="13"/>
      <c r="B82" s="13"/>
      <c r="C82" s="61"/>
      <c r="D82" s="68"/>
      <c r="E82" s="61"/>
    </row>
  </sheetData>
  <mergeCells count="8">
    <mergeCell ref="C52:E52"/>
    <mergeCell ref="C7:E7"/>
    <mergeCell ref="C3:E3"/>
    <mergeCell ref="C4:E4"/>
    <mergeCell ref="C5:E5"/>
    <mergeCell ref="C48:E48"/>
    <mergeCell ref="C49:E49"/>
    <mergeCell ref="C51:E51"/>
  </mergeCells>
  <printOptions gridLinesSet="0"/>
  <pageMargins left="0.8" right="0.8" top="0.48" bottom="0.5" header="0.5" footer="0.5"/>
  <pageSetup paperSize="9" scale="84" firstPageNumber="10" fitToHeight="2" orientation="portrait" useFirstPageNumber="1" r:id="rId1"/>
  <headerFooter alignWithMargins="0">
    <oddFooter>&amp;L   &amp;"Times New Roman,Regular"&amp;11The accompanying notes form an integral part of the interim financial statements.
&amp;C&amp;"Times New Roman,Regular"&amp;11&amp;P</oddFooter>
  </headerFooter>
  <rowBreaks count="1" manualBreakCount="1">
    <brk id="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05EC3AD7AB0428CCE5EC4AD2FD0E2" ma:contentTypeVersion="10" ma:contentTypeDescription="Create a new document." ma:contentTypeScope="" ma:versionID="0dd1ebb73ca1f48fc7d8e87527738d08">
  <xsd:schema xmlns:xsd="http://www.w3.org/2001/XMLSchema" xmlns:xs="http://www.w3.org/2001/XMLSchema" xmlns:p="http://schemas.microsoft.com/office/2006/metadata/properties" xmlns:ns2="c8215002-3c96-47bf-bb64-0b266ea9f73b" xmlns:ns3="e1b29e63-cb00-4e0f-a4e0-e053b2fac137" targetNamespace="http://schemas.microsoft.com/office/2006/metadata/properties" ma:root="true" ma:fieldsID="e942a9dc2a11318c2ac23e8a69ca118d" ns2:_="" ns3:_="">
    <xsd:import namespace="c8215002-3c96-47bf-bb64-0b266ea9f73b"/>
    <xsd:import namespace="e1b29e63-cb00-4e0f-a4e0-e053b2fac1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215002-3c96-47bf-bb64-0b266ea9f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b29e63-cb00-4e0f-a4e0-e053b2fac13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6270A5-0CAF-4EEC-8719-D6C4BCCCBE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2C8449-1676-462C-BF98-3602475A0D85}">
  <ds:schemaRefs>
    <ds:schemaRef ds:uri="c8215002-3c96-47bf-bb64-0b266ea9f73b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e1b29e63-cb00-4e0f-a4e0-e053b2fac137"/>
  </ds:schemaRefs>
</ds:datastoreItem>
</file>

<file path=customXml/itemProps3.xml><?xml version="1.0" encoding="utf-8"?>
<ds:datastoreItem xmlns:ds="http://schemas.openxmlformats.org/officeDocument/2006/customXml" ds:itemID="{D314595F-920B-409D-9F27-1E697407D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215002-3c96-47bf-bb64-0b266ea9f73b"/>
    <ds:schemaRef ds:uri="e1b29e63-cb00-4e0f-a4e0-e053b2fac1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BS</vt:lpstr>
      <vt:lpstr>PL</vt:lpstr>
      <vt:lpstr>CE</vt:lpstr>
      <vt:lpstr>CF</vt:lpstr>
      <vt:lpstr>BS!Print_Area</vt:lpstr>
      <vt:lpstr>CE!Print_Area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2024-11-11T04:35:46Z</cp:lastPrinted>
  <dcterms:created xsi:type="dcterms:W3CDTF">1999-05-15T03:54:17Z</dcterms:created>
  <dcterms:modified xsi:type="dcterms:W3CDTF">2024-11-11T04:35:51Z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ContentTypeId">
    <vt:lpwstr>0x01010081305EC3AD7AB0428CCE5EC4AD2FD0E2</vt:lpwstr>
  </property>
</Properties>
</file>